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letic-my.sharepoint.com/personal/vitalij_machlinec_eso_lt/Documents/Desktop/Mano/GM_AKTAI/Aktai_26_06/"/>
    </mc:Choice>
  </mc:AlternateContent>
  <xr:revisionPtr revIDLastSave="1182" documentId="13_ncr:1_{82AB29FE-4B6F-467B-AF54-84B2DE4DD0CC}" xr6:coauthVersionLast="47" xr6:coauthVersionMax="47" xr10:uidLastSave="{82A3FFBC-D681-4483-945D-FA0A22D1FEAA}"/>
  <workbookProtection workbookAlgorithmName="SHA-512" workbookHashValue="Q32zylnj0s5Tn7i2cUxOWFMuY2OP9XZhjO2Z2Q+QRF1kRmMcw0VfnzqmLoLuKcReeFdvRDWrvVWOw3nwImNoyg==" workbookSaltValue="bCD7jwCYNVbEzOE5a3lDZw==" workbookSpinCount="100000" lockStructure="1"/>
  <bookViews>
    <workbookView xWindow="-108" yWindow="-108" windowWidth="23256" windowHeight="13896" xr2:uid="{00000000-000D-0000-FFFF-FFFF00000000}"/>
  </bookViews>
  <sheets>
    <sheet name="GM aktas" sheetId="4" r:id="rId1"/>
    <sheet name="Suvestine" sheetId="6" r:id="rId2"/>
    <sheet name="darbinis" sheetId="5" state="hidden" r:id="rId3"/>
  </sheets>
  <definedNames>
    <definedName name="_xlnm._FilterDatabase" localSheetId="2" hidden="1">darbinis!$K$118:$K$175</definedName>
    <definedName name="_xlnm._FilterDatabase" localSheetId="1" hidden="1">Suvestine!$L$14:$L$23</definedName>
    <definedName name="AnykščiųenergetinėstatybaUAB">darbinis!$L$4:$L$6</definedName>
    <definedName name="ApšvietimasUAB">darbinis!$S$102:$S$103</definedName>
    <definedName name="ATPBalticUAB">darbinis!$L$7</definedName>
    <definedName name="BosletaUAB">darbinis!$L$94</definedName>
    <definedName name="ElektrairCoUAB">darbinis!$S$13:$S$36</definedName>
    <definedName name="ElektraUAB">darbinis!$L$87</definedName>
    <definedName name="ElektrifikacijosdarbaiUAB">darbinis!$L$17:$L$18</definedName>
    <definedName name="ElektrifikacijospaslaugosUAB">darbinis!$S$87</definedName>
    <definedName name="ElektromontuotojasUAB">darbinis!$L$42:$L$48</definedName>
    <definedName name="ElektrospajėgosUAB">darbinis!$L$83:$L$84</definedName>
    <definedName name="ElektrostinklasUAB">darbinis!$L$21:$L$22</definedName>
    <definedName name="ElektrovoltasUAB">darbinis!$S$79</definedName>
    <definedName name="ElmovaUAB">darbinis!$S$72:$S$75</definedName>
    <definedName name="EnergetikosrangaUAB">darbinis!$L$74</definedName>
    <definedName name="EnergikaUAB">darbinis!$L$54:$L$64</definedName>
    <definedName name="EnergoLTUAB">darbinis!$L$51:$L$52</definedName>
    <definedName name="EnergostatikaUAB">darbinis!$L$71:$L$72</definedName>
    <definedName name="EXTOUAB">darbinis!$L$107:$L$109</definedName>
    <definedName name="FisantaUAB">darbinis!$L$78:$L$79</definedName>
    <definedName name="IndastrusUAB">darbinis!$S$94:$S$95</definedName>
    <definedName name="KlaipėdosenergetikaAB">darbinis!$S$38:$S$46</definedName>
    <definedName name="KugetaUAB">darbinis!$L$49</definedName>
    <definedName name="Rangovas">darbinis!$K$118:$K$178</definedName>
    <definedName name="Remontas">darbinis!$A$2:$A$5</definedName>
    <definedName name="Techninis">darbinis!$I$43:$I$91</definedName>
    <definedName name="TETASUAB">darbinis!$L$28:$L$33</definedName>
    <definedName name="VademaUAB">darbinis!$L$97:$L$100</definedName>
    <definedName name="VakarųenergetikaUAB">darbinis!$L$66:$L$67</definedName>
    <definedName name="VilniausenergetinėstatybaAB">darbinis!$L$34</definedName>
    <definedName name="VytritaUAB">darbinis!$S$51:$S$70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4" i="4" l="1"/>
  <c r="P32" i="4"/>
  <c r="O24" i="4"/>
  <c r="O19" i="4" l="1"/>
  <c r="O9" i="4"/>
  <c r="F32" i="4"/>
  <c r="C9" i="6" l="1"/>
  <c r="B9" i="6"/>
  <c r="A9" i="6"/>
  <c r="C7" i="6"/>
  <c r="C8" i="6"/>
  <c r="B7" i="6"/>
  <c r="B8" i="6"/>
  <c r="A7" i="6"/>
  <c r="A8" i="6"/>
  <c r="I32" i="4" l="1"/>
  <c r="P34" i="4" l="1"/>
  <c r="O41" i="4"/>
  <c r="O38" i="4"/>
  <c r="O11" i="4"/>
  <c r="O13" i="4"/>
  <c r="O15" i="4"/>
  <c r="O17" i="4"/>
  <c r="O7" i="4"/>
  <c r="H38" i="4" l="1"/>
  <c r="D23" i="6" l="1"/>
  <c r="D22" i="6"/>
  <c r="D21" i="6"/>
  <c r="D20" i="6"/>
  <c r="D19" i="6"/>
  <c r="D18" i="6"/>
  <c r="D17" i="6"/>
  <c r="D16" i="6"/>
  <c r="D15" i="6"/>
  <c r="C15" i="6"/>
  <c r="O32" i="4"/>
  <c r="P21" i="4" s="1"/>
  <c r="B6" i="6" l="1"/>
  <c r="C6" i="6"/>
  <c r="B5" i="6"/>
  <c r="C5" i="6"/>
  <c r="B4" i="6"/>
  <c r="C4" i="6"/>
  <c r="B3" i="6"/>
  <c r="C3" i="6"/>
  <c r="B2" i="6"/>
  <c r="C2" i="6"/>
  <c r="A2" i="6"/>
  <c r="A3" i="6"/>
  <c r="A4" i="6"/>
  <c r="A5" i="6"/>
  <c r="A6" i="6"/>
  <c r="B12" i="6"/>
  <c r="C23" i="6" l="1"/>
  <c r="E23" i="6"/>
  <c r="F23" i="6"/>
  <c r="G23" i="6"/>
  <c r="J23" i="6" s="1"/>
  <c r="C22" i="6"/>
  <c r="E22" i="6"/>
  <c r="F22" i="6"/>
  <c r="G22" i="6"/>
  <c r="J22" i="6" s="1"/>
  <c r="C21" i="6"/>
  <c r="E21" i="6"/>
  <c r="F21" i="6"/>
  <c r="G21" i="6"/>
  <c r="J21" i="6" s="1"/>
  <c r="C20" i="6"/>
  <c r="E20" i="6"/>
  <c r="F20" i="6"/>
  <c r="G20" i="6"/>
  <c r="J20" i="6" s="1"/>
  <c r="C19" i="6"/>
  <c r="E19" i="6"/>
  <c r="F19" i="6"/>
  <c r="G19" i="6"/>
  <c r="J19" i="6" s="1"/>
  <c r="C18" i="6"/>
  <c r="E18" i="6"/>
  <c r="F18" i="6"/>
  <c r="G18" i="6"/>
  <c r="C17" i="6"/>
  <c r="E17" i="6"/>
  <c r="F17" i="6"/>
  <c r="G17" i="6"/>
  <c r="C16" i="6"/>
  <c r="E16" i="6"/>
  <c r="F16" i="6"/>
  <c r="G16" i="6"/>
  <c r="B23" i="6"/>
  <c r="L23" i="6" s="1"/>
  <c r="B22" i="6"/>
  <c r="L22" i="6" s="1"/>
  <c r="B21" i="6"/>
  <c r="L21" i="6" s="1"/>
  <c r="B20" i="6"/>
  <c r="B19" i="6"/>
  <c r="B18" i="6"/>
  <c r="L18" i="6" s="1"/>
  <c r="B17" i="6"/>
  <c r="L17" i="6" s="1"/>
  <c r="B16" i="6"/>
  <c r="B15" i="6"/>
  <c r="E15" i="6"/>
  <c r="F15" i="6"/>
  <c r="F24" i="6" s="1"/>
  <c r="G15" i="6"/>
  <c r="L15" i="6" l="1"/>
  <c r="L19" i="6"/>
  <c r="L16" i="6"/>
  <c r="L20" i="6"/>
  <c r="H16" i="6"/>
  <c r="J16" i="6" s="1"/>
  <c r="H17" i="6"/>
  <c r="J17" i="6" s="1"/>
  <c r="H18" i="6"/>
  <c r="J18" i="6" s="1"/>
  <c r="H19" i="6"/>
  <c r="H20" i="6"/>
  <c r="H21" i="6"/>
  <c r="H22" i="6"/>
  <c r="H23" i="6"/>
  <c r="H32" i="4"/>
  <c r="H15" i="6" s="1"/>
  <c r="J15" i="6" s="1"/>
  <c r="I21" i="6" l="1"/>
  <c r="I15" i="6"/>
  <c r="I22" i="6"/>
  <c r="I18" i="6"/>
  <c r="I20" i="6"/>
  <c r="I16" i="6"/>
  <c r="I23" i="6"/>
  <c r="I19" i="6"/>
  <c r="I17" i="6"/>
  <c r="F3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Vitalij Machlinec</author>
  </authors>
  <commentList>
    <comment ref="C17" authorId="0" shapeId="0" xr:uid="{AC6F648F-2297-4030-BEFB-F633B6D417C4}">
      <text>
        <r>
          <rPr>
            <sz val="9"/>
            <color indexed="81"/>
            <rFont val="Tahoma"/>
            <family val="2"/>
            <charset val="186"/>
          </rPr>
          <t xml:space="preserve"> </t>
        </r>
        <r>
          <rPr>
            <b/>
            <sz val="9"/>
            <color indexed="81"/>
            <rFont val="Tahoma"/>
            <family val="2"/>
            <charset val="186"/>
          </rPr>
          <t>2525002
Įrenginių likvidavimas</t>
        </r>
        <r>
          <rPr>
            <sz val="9"/>
            <color indexed="81"/>
            <rFont val="Tahoma"/>
            <family val="2"/>
            <charset val="186"/>
          </rPr>
          <t xml:space="preserve">
1. Demontuojama oro/kabelių linija/atšaka su atramomis/spintomis/įrenginiais ir metalo prekės parduodamos rangovui.
2. Oro linijoje/atkarpoje keičiami laidai į OL/OKL/OLI su/be atramomis/įrenginiais ir metalo prekės parduodamos rangovui </t>
        </r>
        <r>
          <rPr>
            <b/>
            <sz val="9"/>
            <color indexed="81"/>
            <rFont val="Tahoma"/>
            <family val="2"/>
            <charset val="186"/>
          </rPr>
          <t>(rekonstrukcijos / kapitalinio remonto metu).</t>
        </r>
        <r>
          <rPr>
            <sz val="9"/>
            <color indexed="81"/>
            <rFont val="Tahoma"/>
            <family val="2"/>
            <charset val="186"/>
          </rPr>
          <t xml:space="preserve">
3. Demontuojama transformatorinė ir metalo prekės parduodamos rangovui.
4. Demontuojami skirstomieji įrenginiai ir metalo prekės parduodamos rangovui.
5. Demontuojamas galios transformatorius ir rangovas jį pristato ESO vardu į supirktuvę.
</t>
        </r>
        <r>
          <rPr>
            <b/>
            <sz val="9"/>
            <color indexed="81"/>
            <rFont val="Tahoma"/>
            <family val="2"/>
            <charset val="186"/>
          </rPr>
          <t>6111007 
Medžiagų nurašymas</t>
        </r>
        <r>
          <rPr>
            <sz val="9"/>
            <color indexed="81"/>
            <rFont val="Tahoma"/>
            <family val="2"/>
            <charset val="186"/>
          </rPr>
          <t xml:space="preserve">
1. Oro linijoje/atkarpoje keičiami laidai į OL/OKL/OLI su/be atramomis/įrenginiais ir metalo prekės parduodamos rangovui </t>
        </r>
        <r>
          <rPr>
            <b/>
            <sz val="9"/>
            <color indexed="81"/>
            <rFont val="Tahoma"/>
            <family val="2"/>
            <charset val="186"/>
          </rPr>
          <t>(remonto / techninės priežiūros metu).</t>
        </r>
        <r>
          <rPr>
            <sz val="9"/>
            <color indexed="81"/>
            <rFont val="Tahoma"/>
            <family val="2"/>
            <charset val="186"/>
          </rPr>
          <t xml:space="preserve">
2. Demontuojama tik kabelinė/apskaitos spinta ir metalo prekės parduodamos rangovui.
3. Demontuojami tik įrenginiai (skyriklis, traversa, laido atkarpa ir kt.) ir metalo prekės parduodamos rangovui.</t>
        </r>
      </text>
    </comment>
  </commentList>
</comments>
</file>

<file path=xl/sharedStrings.xml><?xml version="1.0" encoding="utf-8"?>
<sst xmlns="http://schemas.openxmlformats.org/spreadsheetml/2006/main" count="620" uniqueCount="398">
  <si>
    <t>Mato vnt.</t>
  </si>
  <si>
    <t>vnt.</t>
  </si>
  <si>
    <t>Eilės Nr.</t>
  </si>
  <si>
    <t>Prekės pavadinimas</t>
  </si>
  <si>
    <t>Rangovo veiksmais</t>
  </si>
  <si>
    <t>Galios transformatoriams ir kompensacinėms ritėms</t>
  </si>
  <si>
    <t>Inventorinis Nr.</t>
  </si>
  <si>
    <t>Objekto pavadinimas pagal klasifikatorių:</t>
  </si>
  <si>
    <t>Rangos darbų sutarties Nr.</t>
  </si>
  <si>
    <t>Rangos darbų užsakymo Nr.</t>
  </si>
  <si>
    <t>1.</t>
  </si>
  <si>
    <t>2.</t>
  </si>
  <si>
    <t>3.</t>
  </si>
  <si>
    <t>4.</t>
  </si>
  <si>
    <t>5.</t>
  </si>
  <si>
    <t>6.</t>
  </si>
  <si>
    <t>7.</t>
  </si>
  <si>
    <t>pasirinkti</t>
  </si>
  <si>
    <t>Rangovas pristato į supirktuvę</t>
  </si>
  <si>
    <t>Rangovas pristato į ESO sandėlį</t>
  </si>
  <si>
    <t>Priedas Nr. 1</t>
  </si>
  <si>
    <t xml:space="preserve">Grįžtamųjų medžiagų atsiradimo priežastis: </t>
  </si>
  <si>
    <t>4 kVA Vienfazis alyvinis galios transformatorius 10/0,2 kV</t>
  </si>
  <si>
    <t>10 kVA Vienfazis alyvinis galios transformatorius 10/0,2 kV</t>
  </si>
  <si>
    <t>10 kVA Trifazis alyvinis galios transformatorius 10/0,4 kV</t>
  </si>
  <si>
    <t>16 kVA Trifazis alyvinis galios transformatorius 10/0,4 kV</t>
  </si>
  <si>
    <t>20 kVA Trifazis alyvinis galios transformatorius 10/0,4 kV</t>
  </si>
  <si>
    <t>25 kVA Trifazis alyvinis galios transformatorius 10/0,4 kV</t>
  </si>
  <si>
    <t>30 kVA Trifazis alyvinis galios transformatorius 10/0,4 kV</t>
  </si>
  <si>
    <t>40 kVA Trifazis alyvinis galios transformatorius 10/0,4 kV</t>
  </si>
  <si>
    <t>50 kVA Trifazis alyvinis galios transformatorius 10/0,4 kV</t>
  </si>
  <si>
    <t>60 kVA Trifazis alyvinis galios transformatorius 10/0,4 kV</t>
  </si>
  <si>
    <t>63 kVA Trifazis alyvinis galios transformatorius 10/0,4 kV</t>
  </si>
  <si>
    <t>75 kVA Trifazis alyvinis galios transformatorius 10/0,4 kV</t>
  </si>
  <si>
    <t>85 kVA Trifazis alyvinis galios transformatorius 10/0,4 kV</t>
  </si>
  <si>
    <t>100 kVA Trifazis alyvinis galios transformatorius 10/0,4 kV</t>
  </si>
  <si>
    <t>160 kVA Trifazis alyvinis galios transformatorius 10/0,4 kV</t>
  </si>
  <si>
    <t>180 kVA Trifazis alyvinis galios transformatorius 10/0,4 kV</t>
  </si>
  <si>
    <t>200 kVA Trifazis alyvinis galios transformatorius 10/0,4 kV</t>
  </si>
  <si>
    <t>250 kVA Trifazis alyvinis galios transformatorius 10/0,4 kV</t>
  </si>
  <si>
    <t>300 kVA Trifazis alyvinis galios transformatorius 10/0,4 kV</t>
  </si>
  <si>
    <t>315 kVA Trifazis alyvinis galios transformatorius 10/0,4 kV</t>
  </si>
  <si>
    <t>320 kVA Trifazis alyvinis galios transformatorius 10/0,4 kV</t>
  </si>
  <si>
    <t>400 kVA Trifazis alyvinis galios transformatorius 10/0,4 kV</t>
  </si>
  <si>
    <t>560 kVA Trifazis alyvinis galios transformatorius 10/0,4 kV</t>
  </si>
  <si>
    <t>630 kVA Trifazis alyvinis galios transformatorius 10/0,4 kV</t>
  </si>
  <si>
    <t>800 kVA Trifazis alyvinis galios transformatorius 10/0,4 kV</t>
  </si>
  <si>
    <t>1000 kVA Trifazis alyvinis galios transformatorius 10/0,4 kV</t>
  </si>
  <si>
    <t>1250 kVA Trifazis alyvinis galios transformatorius 10/0,4 kV</t>
  </si>
  <si>
    <t>1600 kVA Trifazis alyvinis galios transformatorius 10/0,4 kV</t>
  </si>
  <si>
    <t>Kiekis</t>
  </si>
  <si>
    <t>iš Viso:</t>
  </si>
  <si>
    <t>Scala kodas</t>
  </si>
  <si>
    <t xml:space="preserve">Transformatorius alyvinis 1-fz 4/10/0,23 </t>
  </si>
  <si>
    <t xml:space="preserve">Transformatorius alyvinis 1-fz 10/10/0,23 </t>
  </si>
  <si>
    <t xml:space="preserve">Transformatorius alyvinis 3-fz 10/10/0,4 </t>
  </si>
  <si>
    <t xml:space="preserve">Transformatorius alyvinis 3-fz 16/10/0,4 </t>
  </si>
  <si>
    <t>Transformatorius alyvinis 3-fz 20/10/0,4</t>
  </si>
  <si>
    <t xml:space="preserve">Transformatorius alyvinis 3-fz 25/10/0,4 </t>
  </si>
  <si>
    <t xml:space="preserve">Transformatorius alyvinis 3-fz 30/10/0,4 </t>
  </si>
  <si>
    <t xml:space="preserve">Transformatorius alyvinis 3-fz 40/10/0,4 </t>
  </si>
  <si>
    <t xml:space="preserve">Transformatorius alyvinis 3-fz 50/10/0,4 </t>
  </si>
  <si>
    <t xml:space="preserve">Transformatorius alyvinis 3-fz 60/10/0,4 </t>
  </si>
  <si>
    <t xml:space="preserve">Transformatorius alyvinis 3-fz 63/10/0,4 </t>
  </si>
  <si>
    <t xml:space="preserve">Transformatorius alyvinis 3-fz 75/10/0,4 </t>
  </si>
  <si>
    <t>Transformatorius alyvinis 3-fz 85/10/0,4</t>
  </si>
  <si>
    <t xml:space="preserve">Transformatorius alyvinis 3-fz 100/10/0,4 </t>
  </si>
  <si>
    <t xml:space="preserve">Transformatorius alyvinis 3-fz 160/10/0,4 </t>
  </si>
  <si>
    <t xml:space="preserve">Transformatorius alyvinis 3-fz 180/10/0,4 </t>
  </si>
  <si>
    <t xml:space="preserve">Transformatorius alyvinis 3-fz 200/10/0,4 </t>
  </si>
  <si>
    <t xml:space="preserve">Transformatorius alyvinis 3-fz 250/10/0,4 </t>
  </si>
  <si>
    <t xml:space="preserve">Transformatorius alyvinis 3-fz 300/10/0,4 </t>
  </si>
  <si>
    <t xml:space="preserve">Transformatorius alyvinis 3-fz 315/10/0,4 </t>
  </si>
  <si>
    <t xml:space="preserve">Transformatorius alyvinis 3-fz 320/10/0,4 </t>
  </si>
  <si>
    <t xml:space="preserve">Transformatorius alyvinis 3-fz 400/10/0,4 </t>
  </si>
  <si>
    <t xml:space="preserve">Transformatorius alyvinis 3-fz 560/10/0,4 </t>
  </si>
  <si>
    <t xml:space="preserve">Transformatorius alyvinis 3-fz 630/10/0,4 </t>
  </si>
  <si>
    <t>Transformatorius alyvinis 3-fz 800/10/0,4</t>
  </si>
  <si>
    <t xml:space="preserve">Transformatorius alyvinis 3-fz 1000/10/0,4 </t>
  </si>
  <si>
    <t>Transformatorius alyvinis 3-fz 1250/10/0,4</t>
  </si>
  <si>
    <t xml:space="preserve">Transformatorius alyvinis 3-fz 1600/10/0,4 </t>
  </si>
  <si>
    <t xml:space="preserve">Kompensacinė ritė 10kV 380/10 </t>
  </si>
  <si>
    <t>Kompensavimo ritė 10kV 480/10</t>
  </si>
  <si>
    <t>Kompensavimo ritė 10kV 300/10</t>
  </si>
  <si>
    <t>Scala padadinimas</t>
  </si>
  <si>
    <t>GRĮŽTAMŲJŲ MEDŽIAGŲ AKTAS</t>
  </si>
  <si>
    <t>Rangovas</t>
  </si>
  <si>
    <t>Anykščių energetinė statyba UAB</t>
  </si>
  <si>
    <t>ATP Baltic UAB</t>
  </si>
  <si>
    <t>Elektra ir Co UAB</t>
  </si>
  <si>
    <t>Elektrifikacijos darbai UAB</t>
  </si>
  <si>
    <t>Elektromontuotojas UAB</t>
  </si>
  <si>
    <t>Elektros tinklas UAB</t>
  </si>
  <si>
    <t>Energika UAB</t>
  </si>
  <si>
    <t>Klaipėdos energetika AB</t>
  </si>
  <si>
    <t>TETAS UAB</t>
  </si>
  <si>
    <t>Vilniaus energetinė statyba AB</t>
  </si>
  <si>
    <t>Vytrita UAB</t>
  </si>
  <si>
    <t>40410/591353</t>
  </si>
  <si>
    <t>iš II etapo</t>
  </si>
  <si>
    <t>40410/591352</t>
  </si>
  <si>
    <t>40410/591350</t>
  </si>
  <si>
    <t>40410/591336</t>
  </si>
  <si>
    <t>40410/591332</t>
  </si>
  <si>
    <t>40410/591343</t>
  </si>
  <si>
    <t>40410/591347</t>
  </si>
  <si>
    <t>40410/591345</t>
  </si>
  <si>
    <t>40410/591335</t>
  </si>
  <si>
    <t>40410/591341</t>
  </si>
  <si>
    <t>40410/591340</t>
  </si>
  <si>
    <t>40410/591339</t>
  </si>
  <si>
    <t>40410/591342</t>
  </si>
  <si>
    <t>40410/591333</t>
  </si>
  <si>
    <t>40410/591351</t>
  </si>
  <si>
    <t>40410/591349</t>
  </si>
  <si>
    <t>40410/591346</t>
  </si>
  <si>
    <t>40410/591344</t>
  </si>
  <si>
    <t>Jei objekte yra 0,4-10 kV galios transformatoriai arba  35 kV ir 10 kV kompensacinės ritės , ESO Techninis prižiūrėtojas nurodo, ką rangovas turi su jais padaryti</t>
  </si>
  <si>
    <t>Prekės supirkėjas:</t>
  </si>
  <si>
    <t>Vardas, pavardė, parašas</t>
  </si>
  <si>
    <t>Atsakingas asmuo
(Techninis prižiūrėtojas)</t>
  </si>
  <si>
    <t>Darbų vykdytojas
(Rangovas)</t>
  </si>
  <si>
    <t xml:space="preserve"> </t>
  </si>
  <si>
    <t>UAB "Metransa"</t>
  </si>
  <si>
    <t>UAB "Ruvis"</t>
  </si>
  <si>
    <t>500 kVA Trifazis alyvinis galios transformatorius 10/0,4 kV</t>
  </si>
  <si>
    <t>Transformatorius alyvinis 3-fz 500/10/0,5</t>
  </si>
  <si>
    <t>10 kV Kompensacinė ritė 190/10</t>
  </si>
  <si>
    <t>Kompensavimo ritė 10kV 190/10</t>
  </si>
  <si>
    <t>10 kV Kompensacinė ritė 400/10</t>
  </si>
  <si>
    <t>Kompensavimo ritė 10kV 400/10</t>
  </si>
  <si>
    <t>10 kV Kompensacinė ritė 30/10OU1</t>
  </si>
  <si>
    <t>Kompensavimo ritė 10kV 30/10</t>
  </si>
  <si>
    <t>Pasirinkti</t>
  </si>
  <si>
    <t>Suma</t>
  </si>
  <si>
    <t>Kaina</t>
  </si>
  <si>
    <t>Grįžtamųjų medžiagų pavadinimas</t>
  </si>
  <si>
    <t>Grįžtamųjų medžiagų supirkėjas*</t>
  </si>
  <si>
    <t>*pildoma jei grįžtamosios medžiagos pristatomos į supirktuvę</t>
  </si>
  <si>
    <t>Grįžtamųjų medžiagų supirkėjas</t>
  </si>
  <si>
    <t>Sk</t>
  </si>
  <si>
    <t>Rangovo veiksmai</t>
  </si>
  <si>
    <t>Gamyklinis Nr.</t>
  </si>
  <si>
    <t>Techninis prižiūrėtojas</t>
  </si>
  <si>
    <t>Skyrius</t>
  </si>
  <si>
    <t>Aleksandras Pozniakovas</t>
  </si>
  <si>
    <t>Algimantas Barkus</t>
  </si>
  <si>
    <t>Algirdas Ruzveltas</t>
  </si>
  <si>
    <t>Algis Mikelionis</t>
  </si>
  <si>
    <t>Algis Sutkaitis</t>
  </si>
  <si>
    <t>Alius Giedraitis</t>
  </si>
  <si>
    <t>Almantas Subačius</t>
  </si>
  <si>
    <t>Andrius Oleinikas</t>
  </si>
  <si>
    <t>Antanas Magelinskas</t>
  </si>
  <si>
    <t>Arnas Januškonis</t>
  </si>
  <si>
    <t>Artūras Kmieliauskas</t>
  </si>
  <si>
    <t>Arūnas Rumša</t>
  </si>
  <si>
    <t>Arvydas Klapatauskas</t>
  </si>
  <si>
    <t>Arvydas Skardžius</t>
  </si>
  <si>
    <t>Dalia Petrauskienė</t>
  </si>
  <si>
    <t>Darius Virvilas</t>
  </si>
  <si>
    <t>Donatas Mačerinskas</t>
  </si>
  <si>
    <t>Egidijus Zasčiurinskas</t>
  </si>
  <si>
    <t>Evaldas Alimas</t>
  </si>
  <si>
    <t>Gediminas Kubilius</t>
  </si>
  <si>
    <t>Gintaras Krencius</t>
  </si>
  <si>
    <t>Gintautas Kaminskas</t>
  </si>
  <si>
    <t>Gintautas Taparauskas</t>
  </si>
  <si>
    <t>Jevgenijus Čaikinas</t>
  </si>
  <si>
    <t>Justas Marčiukaitis</t>
  </si>
  <si>
    <t>Martynas Šeškauskis</t>
  </si>
  <si>
    <t>Rimas Lazickas</t>
  </si>
  <si>
    <t>Rimgaudas Kreivėnas</t>
  </si>
  <si>
    <t>Rita Barkauskienė</t>
  </si>
  <si>
    <t>Rolanas Jočys</t>
  </si>
  <si>
    <t>Romualdas Leimontas</t>
  </si>
  <si>
    <t>Saulius Urbanavičius</t>
  </si>
  <si>
    <t>Stasys Guobys</t>
  </si>
  <si>
    <t>Tomas Vaicekavičius</t>
  </si>
  <si>
    <t>Vaidotas Vaitkus</t>
  </si>
  <si>
    <t>Valdas Perkauskas</t>
  </si>
  <si>
    <t>Valentas Strigūnas</t>
  </si>
  <si>
    <t>Vidas Zmitrys</t>
  </si>
  <si>
    <t>Vigandas Adomavičius</t>
  </si>
  <si>
    <t>Virginijus Čepulis</t>
  </si>
  <si>
    <t>Virginijus Jurkšaitis</t>
  </si>
  <si>
    <t>Virginijus Norkus</t>
  </si>
  <si>
    <t>Vitalijus Januševičius</t>
  </si>
  <si>
    <t>Vytautas Bagdonas</t>
  </si>
  <si>
    <t>Vytautas Kavaliauskas</t>
  </si>
  <si>
    <t>Vytautas Lažaunykas</t>
  </si>
  <si>
    <t>Vytautas Liubomirskas</t>
  </si>
  <si>
    <t>Kitas</t>
  </si>
  <si>
    <t>Apšvietimas UAB</t>
  </si>
  <si>
    <t>EXTO UAB</t>
  </si>
  <si>
    <t>40410/591698</t>
  </si>
  <si>
    <t>iš IlI etapo</t>
  </si>
  <si>
    <t>40410/591716</t>
  </si>
  <si>
    <t>40410/591715</t>
  </si>
  <si>
    <t>40410/591699</t>
  </si>
  <si>
    <t>40410/591701</t>
  </si>
  <si>
    <t>40410/591706</t>
  </si>
  <si>
    <t>40410/591702</t>
  </si>
  <si>
    <t>40410/591718</t>
  </si>
  <si>
    <t>40410/591703</t>
  </si>
  <si>
    <t>40410/591711</t>
  </si>
  <si>
    <t>40410/591697</t>
  </si>
  <si>
    <t>40410/591705</t>
  </si>
  <si>
    <t>40410/591720</t>
  </si>
  <si>
    <t>40410/591713</t>
  </si>
  <si>
    <t>40410/591708</t>
  </si>
  <si>
    <t>40410/591710</t>
  </si>
  <si>
    <t>40410/591717</t>
  </si>
  <si>
    <t>40410/591719</t>
  </si>
  <si>
    <t>40410/501495</t>
  </si>
  <si>
    <t>Nutrauktos darbų sutartys</t>
  </si>
  <si>
    <t>EXTOUAB</t>
  </si>
  <si>
    <t>40410/501494</t>
  </si>
  <si>
    <t>40410/501517</t>
  </si>
  <si>
    <t>40410/501553</t>
  </si>
  <si>
    <t>Energo LT UAB</t>
  </si>
  <si>
    <t>Kugeta UAB</t>
  </si>
  <si>
    <t>40410/501555</t>
  </si>
  <si>
    <t>40410/501535</t>
  </si>
  <si>
    <t>8.</t>
  </si>
  <si>
    <t>Objekto Nr. (iš TIVIS)</t>
  </si>
  <si>
    <t>Investicinis Nr./Darbų Nr. (iš TIVIS)</t>
  </si>
  <si>
    <t>40410/510675</t>
  </si>
  <si>
    <t>40410/510555</t>
  </si>
  <si>
    <t>40410/510562</t>
  </si>
  <si>
    <t>40410/510557</t>
  </si>
  <si>
    <t>40410/510547</t>
  </si>
  <si>
    <t>Anykščių energetinė statyba, UAB</t>
  </si>
  <si>
    <t>40410/510548</t>
  </si>
  <si>
    <t>Vakarų energetika, UAB</t>
  </si>
  <si>
    <t>Energostatika, UAB</t>
  </si>
  <si>
    <t>Energetikos ranga, UAB</t>
  </si>
  <si>
    <t>Vakarų energetika UAB</t>
  </si>
  <si>
    <t>Vadema UAB</t>
  </si>
  <si>
    <t>Energostatika UAB</t>
  </si>
  <si>
    <t>Energetikos ranga UAB</t>
  </si>
  <si>
    <t>40410/510546</t>
  </si>
  <si>
    <t>40410/510549</t>
  </si>
  <si>
    <t>40410/510561</t>
  </si>
  <si>
    <t>40410/510556</t>
  </si>
  <si>
    <t>40410/511072</t>
  </si>
  <si>
    <t>40410/511129</t>
  </si>
  <si>
    <t>40410/511114</t>
  </si>
  <si>
    <t>Fisanta UAB</t>
  </si>
  <si>
    <t>40410/511191</t>
  </si>
  <si>
    <t>40410/511189</t>
  </si>
  <si>
    <t>Elektros pajėgos UAB</t>
  </si>
  <si>
    <t>40410/511190</t>
  </si>
  <si>
    <t>Elektra UAB</t>
  </si>
  <si>
    <t>40410/511126</t>
  </si>
  <si>
    <t>40410/511192</t>
  </si>
  <si>
    <t>Bosleta UAB</t>
  </si>
  <si>
    <t>40410/511193</t>
  </si>
  <si>
    <t>40410/511429</t>
  </si>
  <si>
    <t>40410/511425</t>
  </si>
  <si>
    <t>40410/511415</t>
  </si>
  <si>
    <t>40410/511414</t>
  </si>
  <si>
    <t>40410/511413</t>
  </si>
  <si>
    <t>Elmova UAB</t>
  </si>
  <si>
    <t>40410/511734</t>
  </si>
  <si>
    <t>40410/511646</t>
  </si>
  <si>
    <t>40410/511490</t>
  </si>
  <si>
    <t>40410/511672</t>
  </si>
  <si>
    <t>40410/511693</t>
  </si>
  <si>
    <t>40410/511650</t>
  </si>
  <si>
    <t>40410/511796</t>
  </si>
  <si>
    <t>40410/511822</t>
  </si>
  <si>
    <t>40410/511932</t>
  </si>
  <si>
    <t>Elektrifikacijos paslaugos UAB</t>
  </si>
  <si>
    <t>Elektrovoltas UAB</t>
  </si>
  <si>
    <t>Indastrus UAB</t>
  </si>
  <si>
    <t>40410/520020</t>
  </si>
  <si>
    <t>40410/520041</t>
  </si>
  <si>
    <t>40410/520017</t>
  </si>
  <si>
    <t>40410/512225</t>
  </si>
  <si>
    <t>40410/520021</t>
  </si>
  <si>
    <t>40410/520035</t>
  </si>
  <si>
    <t>40410/520036</t>
  </si>
  <si>
    <t>40410/520012</t>
  </si>
  <si>
    <t>40410/520137</t>
  </si>
  <si>
    <t>40410/520171</t>
  </si>
  <si>
    <t>40410/520160</t>
  </si>
  <si>
    <t>40410/511442</t>
  </si>
  <si>
    <t>40410/520376</t>
  </si>
  <si>
    <t>6111007 Medžiagų nurašymas</t>
  </si>
  <si>
    <t>Dynamics kodas</t>
  </si>
  <si>
    <t>40410/520701</t>
  </si>
  <si>
    <t>40410/520855</t>
  </si>
  <si>
    <t>40410/520940</t>
  </si>
  <si>
    <t>40410/521201</t>
  </si>
  <si>
    <t>40410/521234</t>
  </si>
  <si>
    <t>40410/521199</t>
  </si>
  <si>
    <t>40410/521192</t>
  </si>
  <si>
    <t>40410/521216</t>
  </si>
  <si>
    <t>40410/521233</t>
  </si>
  <si>
    <t>40410/521202</t>
  </si>
  <si>
    <t>40410/521300</t>
  </si>
  <si>
    <t>40410/521299</t>
  </si>
  <si>
    <t>40410/521302</t>
  </si>
  <si>
    <t>40410/521301</t>
  </si>
  <si>
    <t>40410/521426</t>
  </si>
  <si>
    <t>40410/521377</t>
  </si>
  <si>
    <t>40410/521376</t>
  </si>
  <si>
    <t>40410/521380</t>
  </si>
  <si>
    <t>40410/521375</t>
  </si>
  <si>
    <t>40410/521373</t>
  </si>
  <si>
    <t>40410/521374</t>
  </si>
  <si>
    <t>Energetikos tinklų institutas AB</t>
  </si>
  <si>
    <t>Vytmarca MB</t>
  </si>
  <si>
    <t>APS grupė UAB</t>
  </si>
  <si>
    <t>Aremsa UAB</t>
  </si>
  <si>
    <t>Elektro LT UAB</t>
  </si>
  <si>
    <t>Elektros darbai UAB</t>
  </si>
  <si>
    <t>Elektros tinklų statyba AB</t>
  </si>
  <si>
    <t>Elektrovatas UAB</t>
  </si>
  <si>
    <t>Elmava UAB</t>
  </si>
  <si>
    <t>Elmonta UAB</t>
  </si>
  <si>
    <t>Elvaradas UAB</t>
  </si>
  <si>
    <t>EnergoLT UAB</t>
  </si>
  <si>
    <t>Eresta UAB</t>
  </si>
  <si>
    <t>ES Energy UAB</t>
  </si>
  <si>
    <t>Exto UAB</t>
  </si>
  <si>
    <t>Jarkesta UAB</t>
  </si>
  <si>
    <t>Kalistara UAB</t>
  </si>
  <si>
    <t>Neiluva UAB</t>
  </si>
  <si>
    <t>Nekta IĮ</t>
  </si>
  <si>
    <t>Stiemo UAB</t>
  </si>
  <si>
    <t>Šiaulių Rymonta UAB</t>
  </si>
  <si>
    <t>Telekomservisas UAB</t>
  </si>
  <si>
    <t>Žemaitijos energetika UAB</t>
  </si>
  <si>
    <t>Žilinskis ir Co UAB</t>
  </si>
  <si>
    <t>A Žilinskio ir Ko UAB</t>
  </si>
  <si>
    <t>Supirktuvės akto data:</t>
  </si>
  <si>
    <t>40410/521660</t>
  </si>
  <si>
    <t>40410/521624</t>
  </si>
  <si>
    <t>40410/521619</t>
  </si>
  <si>
    <t>40410/521618</t>
  </si>
  <si>
    <t>40410/521606</t>
  </si>
  <si>
    <t>40410/521658</t>
  </si>
  <si>
    <t>40410/521654</t>
  </si>
  <si>
    <t>40410/521604</t>
  </si>
  <si>
    <t>40410/521659</t>
  </si>
  <si>
    <t>40410/521617</t>
  </si>
  <si>
    <t>40410/521605</t>
  </si>
  <si>
    <t>40410/521601</t>
  </si>
  <si>
    <t>Dynamics pavadinimas</t>
  </si>
  <si>
    <t>užpildykite sutarties Nr.</t>
  </si>
  <si>
    <t>užpildyti</t>
  </si>
  <si>
    <t>Dalius Vaižmužis</t>
  </si>
  <si>
    <t>Energijos skirstymo operatorius</t>
  </si>
  <si>
    <t>Energijos skirstymo operatorius AB</t>
  </si>
  <si>
    <t>Statkorpas AB</t>
  </si>
  <si>
    <t xml:space="preserve">Elektriniai matavimai UAB </t>
  </si>
  <si>
    <t>10 kV Kompensacinė ritė 160/10</t>
  </si>
  <si>
    <t>10 kV Kompensacinė ritė 485/10</t>
  </si>
  <si>
    <t>Kompensavimo ritė 10kV 485/10</t>
  </si>
  <si>
    <t>Kompensavimo ritė 10kV 160/10</t>
  </si>
  <si>
    <t>10 kV Kompensacinė ritė 300/10</t>
  </si>
  <si>
    <t>10 kV Kompensacinė ritė 380/10</t>
  </si>
  <si>
    <t>10 kV Kompensacinė ritė 480/10</t>
  </si>
  <si>
    <t xml:space="preserve">Kompensavimo ritė 10kV 380/10 </t>
  </si>
  <si>
    <t>Kauno tiltai AB</t>
  </si>
  <si>
    <t>Labas GAS UAB</t>
  </si>
  <si>
    <t>Vidvestuma, UAB (Kauno regionas)</t>
  </si>
  <si>
    <t>Vidvestuma, UAB (Klaipėdos regionas)</t>
  </si>
  <si>
    <t>Vidvestuma, UAB (Šiaulių regionas)</t>
  </si>
  <si>
    <t>Metransa, UAB (Vilniaus regionas)</t>
  </si>
  <si>
    <t>Vidvestuma, UAB (Utenos regionas)</t>
  </si>
  <si>
    <t>UAB „Vidvestuma“ (Klaipėdos, Šiaulių regionas))</t>
  </si>
  <si>
    <t>UAB „Vidvestuma“ (Utenos regionas))</t>
  </si>
  <si>
    <t>Pažangi energetika UAB</t>
  </si>
  <si>
    <t>Solar energy LT UAB</t>
  </si>
  <si>
    <t>1,25 kVA Vienfazis alyvinis galios transformatorius 10/0,23 kV</t>
  </si>
  <si>
    <t>2,5 kVA Vienfazis alyvinis galios transformatorius 10/0,23 kV</t>
  </si>
  <si>
    <t>4 kVA Vienfazis alyvinis galios transformatorius 10/0,23 kV</t>
  </si>
  <si>
    <t>6 kVA Vienfazis alyvinis galios transformatorius 10/0,23 kV</t>
  </si>
  <si>
    <t>10 kVA Vienfazis alyvinis galios transformatorius 10/0,23 kV</t>
  </si>
  <si>
    <t xml:space="preserve">Transformatorius alyvinis 1-fz 1,25/10/0,23 </t>
  </si>
  <si>
    <t xml:space="preserve">Transformatorius alyvinis 1-fz 2,5/10/0,23 </t>
  </si>
  <si>
    <t xml:space="preserve">Transformatorius alyvinis 1-fz 6/10/0,23 </t>
  </si>
  <si>
    <t>Transformatorius alyvinis 1-fz 10/10/0,2</t>
  </si>
  <si>
    <t>Transformatorius alyvinis 1-fz 4/10/0,2</t>
  </si>
  <si>
    <t>Nėra</t>
  </si>
  <si>
    <t>202x-xx-xx</t>
  </si>
  <si>
    <t>Hidro Elektra UAB</t>
  </si>
  <si>
    <t>KRS UAB</t>
  </si>
  <si>
    <t>2525002 Rekonstravimas, įrenginių likvidavimas</t>
  </si>
  <si>
    <t>APS Energyline UAB</t>
  </si>
  <si>
    <t>UAB „Baltic Metal“ (Kauno regionas)</t>
  </si>
  <si>
    <t>BALTIC METAL, UAB (Kauno regionas)</t>
  </si>
  <si>
    <t>BALTIC METAL, UAB (Klaipėdos regionas)</t>
  </si>
  <si>
    <t>UAB „Baltic Metal“ (Klaipėdos regionas)</t>
  </si>
  <si>
    <t>Akto forma galioja nuo 2026.07.20 iki 2026.09.30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</si>
</sst>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5" x14ac:knownFonts="1">
    <font>
      <sz val="11"/>
      <color theme="1"/>
      <name val="Calibri"/>
      <family val="2"/>
      <charset val="186"/>
      <scheme val="minor"/>
    </font>
    <font>
      <sz val="11"/>
      <color theme="1"/>
      <name val="Arial"/>
      <family val="2"/>
      <charset val="186"/>
    </font>
    <font>
      <b/>
      <sz val="11"/>
      <color theme="1"/>
      <name val="Arial"/>
      <family val="2"/>
      <charset val="186"/>
    </font>
    <font>
      <sz val="11"/>
      <color rgb="FFC00000"/>
      <name val="Arial"/>
      <family val="2"/>
      <charset val="186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i/>
      <u/>
      <sz val="10"/>
      <color theme="1"/>
      <name val="Arial"/>
      <family val="2"/>
      <charset val="186"/>
    </font>
    <font>
      <sz val="10"/>
      <color rgb="FFFF0000"/>
      <name val="Arial"/>
      <family val="2"/>
      <charset val="186"/>
    </font>
    <font>
      <i/>
      <sz val="10"/>
      <color theme="1"/>
      <name val="Arial"/>
      <family val="2"/>
      <charset val="186"/>
    </font>
    <font>
      <i/>
      <sz val="10"/>
      <name val="Arial"/>
      <family val="2"/>
      <charset val="186"/>
    </font>
    <font>
      <b/>
      <sz val="10"/>
      <color theme="2" tint="-0.499984740745262"/>
      <name val="Arial"/>
      <family val="2"/>
      <charset val="186"/>
    </font>
    <font>
      <sz val="10"/>
      <color theme="2" tint="-0.499984740745262"/>
      <name val="Arial"/>
      <family val="2"/>
      <charset val="186"/>
    </font>
    <font>
      <b/>
      <sz val="11"/>
      <color rgb="FFFF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8"/>
      <color theme="1"/>
      <name val="Arial"/>
      <family val="2"/>
      <charset val="186"/>
    </font>
    <font>
      <sz val="9"/>
      <color theme="1"/>
      <name val="Arial"/>
      <family val="2"/>
      <charset val="186"/>
    </font>
    <font>
      <sz val="11"/>
      <color theme="1"/>
      <name val="Arial Unicode MS"/>
      <family val="2"/>
      <charset val="186"/>
    </font>
    <font>
      <sz val="11"/>
      <color rgb="FF000000"/>
      <name val="Arial"/>
      <family val="2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sz val="11"/>
      <color rgb="FF000000"/>
      <name val="Calibri"/>
      <family val="2"/>
      <charset val="186"/>
    </font>
    <font>
      <sz val="8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9" tint="0.399975585192419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5" fillId="0" borderId="0" applyFont="0" applyFill="0" applyBorder="0" applyAlignment="0" applyProtection="0"/>
  </cellStyleXfs>
  <cellXfs count="11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left" vertical="center"/>
    </xf>
    <xf numFmtId="0" fontId="3" fillId="2" borderId="0" xfId="0" applyFont="1" applyFill="1"/>
    <xf numFmtId="0" fontId="4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/>
    </xf>
    <xf numFmtId="0" fontId="5" fillId="2" borderId="0" xfId="0" applyFont="1" applyFill="1" applyAlignment="1">
      <alignment horizontal="right"/>
    </xf>
    <xf numFmtId="0" fontId="4" fillId="2" borderId="0" xfId="0" applyFont="1" applyFill="1" applyAlignment="1">
      <alignment vertical="top"/>
    </xf>
    <xf numFmtId="0" fontId="4" fillId="2" borderId="0" xfId="0" applyFont="1" applyFill="1" applyAlignment="1">
      <alignment vertical="top" wrapText="1"/>
    </xf>
    <xf numFmtId="0" fontId="5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top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top"/>
    </xf>
    <xf numFmtId="0" fontId="7" fillId="2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center" vertical="top"/>
    </xf>
    <xf numFmtId="0" fontId="6" fillId="2" borderId="0" xfId="0" applyFont="1" applyFill="1" applyAlignment="1">
      <alignment horizontal="left" vertical="top"/>
    </xf>
    <xf numFmtId="0" fontId="8" fillId="2" borderId="0" xfId="0" applyFont="1" applyFill="1"/>
    <xf numFmtId="0" fontId="9" fillId="2" borderId="0" xfId="0" applyFont="1" applyFill="1" applyAlignment="1">
      <alignment vertical="top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7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0" fontId="14" fillId="0" borderId="0" xfId="0" applyFont="1"/>
    <xf numFmtId="0" fontId="0" fillId="0" borderId="1" xfId="0" applyBorder="1"/>
    <xf numFmtId="0" fontId="0" fillId="4" borderId="0" xfId="0" applyFill="1"/>
    <xf numFmtId="49" fontId="0" fillId="5" borderId="1" xfId="0" applyNumberFormat="1" applyFill="1" applyBorder="1" applyAlignment="1">
      <alignment horizontal="left" vertical="center" wrapText="1"/>
    </xf>
    <xf numFmtId="49" fontId="0" fillId="4" borderId="1" xfId="0" applyNumberFormat="1" applyFill="1" applyBorder="1" applyAlignment="1">
      <alignment horizontal="left" vertical="center" wrapText="1"/>
    </xf>
    <xf numFmtId="14" fontId="0" fillId="5" borderId="1" xfId="0" applyNumberFormat="1" applyFill="1" applyBorder="1" applyAlignment="1">
      <alignment horizontal="left" vertical="center" wrapText="1"/>
    </xf>
    <xf numFmtId="14" fontId="0" fillId="4" borderId="1" xfId="0" applyNumberFormat="1" applyFill="1" applyBorder="1" applyAlignment="1">
      <alignment horizontal="left" vertical="center" wrapText="1"/>
    </xf>
    <xf numFmtId="14" fontId="0" fillId="4" borderId="2" xfId="0" applyNumberFormat="1" applyFill="1" applyBorder="1" applyAlignment="1">
      <alignment horizontal="left" vertical="center" wrapText="1"/>
    </xf>
    <xf numFmtId="0" fontId="9" fillId="2" borderId="0" xfId="0" applyFont="1" applyFill="1"/>
    <xf numFmtId="0" fontId="17" fillId="2" borderId="0" xfId="0" applyFont="1" applyFill="1" applyAlignment="1">
      <alignment horizontal="left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 wrapText="1"/>
    </xf>
    <xf numFmtId="0" fontId="1" fillId="2" borderId="4" xfId="0" applyFont="1" applyFill="1" applyBorder="1"/>
    <xf numFmtId="0" fontId="1" fillId="3" borderId="0" xfId="0" applyFont="1" applyFill="1" applyProtection="1">
      <protection locked="0"/>
    </xf>
    <xf numFmtId="0" fontId="18" fillId="2" borderId="5" xfId="0" applyFont="1" applyFill="1" applyBorder="1"/>
    <xf numFmtId="0" fontId="18" fillId="2" borderId="0" xfId="0" applyFont="1" applyFill="1"/>
    <xf numFmtId="0" fontId="1" fillId="0" borderId="4" xfId="0" applyFont="1" applyBorder="1"/>
    <xf numFmtId="0" fontId="0" fillId="0" borderId="1" xfId="0" applyBorder="1" applyAlignment="1">
      <alignment horizontal="left"/>
    </xf>
    <xf numFmtId="2" fontId="1" fillId="0" borderId="1" xfId="1" applyNumberFormat="1" applyFont="1" applyBorder="1" applyAlignment="1" applyProtection="1">
      <alignment horizontal="center" vertical="center"/>
    </xf>
    <xf numFmtId="2" fontId="1" fillId="0" borderId="1" xfId="0" applyNumberFormat="1" applyFont="1" applyBorder="1" applyAlignment="1">
      <alignment horizontal="center"/>
    </xf>
    <xf numFmtId="2" fontId="1" fillId="0" borderId="1" xfId="1" applyNumberFormat="1" applyFont="1" applyFill="1" applyBorder="1" applyAlignment="1" applyProtection="1">
      <alignment horizontal="center" vertical="center"/>
    </xf>
    <xf numFmtId="4" fontId="19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/>
    <xf numFmtId="0" fontId="5" fillId="2" borderId="1" xfId="0" applyFont="1" applyFill="1" applyBorder="1"/>
    <xf numFmtId="0" fontId="10" fillId="2" borderId="0" xfId="0" applyFont="1" applyFill="1" applyAlignment="1">
      <alignment horizontal="left"/>
    </xf>
    <xf numFmtId="0" fontId="11" fillId="0" borderId="1" xfId="0" applyFont="1" applyBorder="1" applyAlignment="1">
      <alignment vertical="center"/>
    </xf>
    <xf numFmtId="0" fontId="11" fillId="3" borderId="1" xfId="0" applyFont="1" applyFill="1" applyBorder="1" applyAlignment="1" applyProtection="1">
      <alignment horizontal="left" vertical="center" wrapText="1"/>
      <protection locked="0"/>
    </xf>
    <xf numFmtId="0" fontId="11" fillId="3" borderId="1" xfId="0" applyFont="1" applyFill="1" applyBorder="1" applyAlignment="1" applyProtection="1">
      <alignment horizontal="left" vertical="center"/>
      <protection locked="0"/>
    </xf>
    <xf numFmtId="0" fontId="1" fillId="0" borderId="1" xfId="0" applyFont="1" applyBorder="1"/>
    <xf numFmtId="0" fontId="1" fillId="0" borderId="0" xfId="0" applyFont="1"/>
    <xf numFmtId="0" fontId="1" fillId="0" borderId="6" xfId="0" applyFont="1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left" vertical="center" wrapText="1"/>
    </xf>
    <xf numFmtId="0" fontId="0" fillId="5" borderId="0" xfId="0" applyFill="1" applyAlignment="1">
      <alignment horizontal="left" vertical="center" wrapText="1"/>
    </xf>
    <xf numFmtId="14" fontId="0" fillId="4" borderId="6" xfId="0" applyNumberFormat="1" applyFill="1" applyBorder="1" applyAlignment="1">
      <alignment horizontal="left" vertical="center" wrapText="1"/>
    </xf>
    <xf numFmtId="0" fontId="0" fillId="4" borderId="7" xfId="0" applyFill="1" applyBorder="1"/>
    <xf numFmtId="49" fontId="0" fillId="4" borderId="6" xfId="0" applyNumberFormat="1" applyFill="1" applyBorder="1" applyAlignment="1">
      <alignment horizontal="left" vertical="center" wrapText="1"/>
    </xf>
    <xf numFmtId="0" fontId="0" fillId="6" borderId="1" xfId="0" applyFill="1" applyBorder="1"/>
    <xf numFmtId="0" fontId="0" fillId="6" borderId="0" xfId="0" applyFill="1" applyAlignment="1">
      <alignment horizontal="left" vertical="center" wrapText="1"/>
    </xf>
    <xf numFmtId="0" fontId="0" fillId="6" borderId="0" xfId="0" applyFill="1"/>
    <xf numFmtId="14" fontId="0" fillId="7" borderId="1" xfId="0" applyNumberFormat="1" applyFill="1" applyBorder="1" applyAlignment="1">
      <alignment horizontal="left" vertical="center" wrapText="1"/>
    </xf>
    <xf numFmtId="0" fontId="0" fillId="6" borderId="7" xfId="0" applyFill="1" applyBorder="1"/>
    <xf numFmtId="0" fontId="0" fillId="8" borderId="1" xfId="0" applyFill="1" applyBorder="1"/>
    <xf numFmtId="0" fontId="0" fillId="8" borderId="0" xfId="0" applyFill="1" applyAlignment="1">
      <alignment horizontal="left" vertical="center" wrapText="1"/>
    </xf>
    <xf numFmtId="14" fontId="0" fillId="8" borderId="1" xfId="0" applyNumberFormat="1" applyFill="1" applyBorder="1" applyAlignment="1">
      <alignment horizontal="left" vertical="center" wrapText="1"/>
    </xf>
    <xf numFmtId="0" fontId="0" fillId="8" borderId="0" xfId="0" applyFill="1"/>
    <xf numFmtId="14" fontId="0" fillId="8" borderId="2" xfId="0" applyNumberFormat="1" applyFill="1" applyBorder="1" applyAlignment="1">
      <alignment horizontal="left" vertical="center" wrapText="1"/>
    </xf>
    <xf numFmtId="49" fontId="0" fillId="8" borderId="2" xfId="0" applyNumberFormat="1" applyFill="1" applyBorder="1" applyAlignment="1">
      <alignment horizontal="left" vertical="center" wrapText="1"/>
    </xf>
    <xf numFmtId="14" fontId="1" fillId="2" borderId="0" xfId="0" applyNumberFormat="1" applyFont="1" applyFill="1" applyAlignment="1">
      <alignment horizontal="left"/>
    </xf>
    <xf numFmtId="49" fontId="0" fillId="6" borderId="0" xfId="0" applyNumberFormat="1" applyFill="1"/>
    <xf numFmtId="49" fontId="0" fillId="0" borderId="0" xfId="0" applyNumberFormat="1"/>
    <xf numFmtId="49" fontId="0" fillId="0" borderId="1" xfId="0" applyNumberFormat="1" applyBorder="1"/>
    <xf numFmtId="0" fontId="0" fillId="0" borderId="6" xfId="0" applyBorder="1"/>
    <xf numFmtId="49" fontId="0" fillId="0" borderId="2" xfId="0" applyNumberFormat="1" applyBorder="1"/>
    <xf numFmtId="0" fontId="5" fillId="0" borderId="0" xfId="0" applyFont="1"/>
    <xf numFmtId="1" fontId="0" fillId="0" borderId="0" xfId="0" applyNumberFormat="1"/>
    <xf numFmtId="1" fontId="0" fillId="6" borderId="0" xfId="0" applyNumberFormat="1" applyFill="1"/>
    <xf numFmtId="1" fontId="1" fillId="2" borderId="1" xfId="0" applyNumberFormat="1" applyFont="1" applyFill="1" applyBorder="1" applyAlignment="1">
      <alignment horizontal="left" vertical="center"/>
    </xf>
    <xf numFmtId="1" fontId="1" fillId="2" borderId="0" xfId="0" applyNumberFormat="1" applyFont="1" applyFill="1"/>
    <xf numFmtId="1" fontId="13" fillId="2" borderId="1" xfId="0" applyNumberFormat="1" applyFont="1" applyFill="1" applyBorder="1"/>
    <xf numFmtId="0" fontId="4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vertical="center"/>
    </xf>
    <xf numFmtId="49" fontId="0" fillId="0" borderId="0" xfId="0" applyNumberFormat="1" applyAlignment="1">
      <alignment horizontal="left" vertical="center" wrapText="1"/>
    </xf>
    <xf numFmtId="2" fontId="1" fillId="6" borderId="1" xfId="0" applyNumberFormat="1" applyFont="1" applyFill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0" borderId="6" xfId="0" applyNumberFormat="1" applyFont="1" applyBorder="1" applyAlignment="1">
      <alignment horizontal="center"/>
    </xf>
    <xf numFmtId="2" fontId="1" fillId="0" borderId="11" xfId="0" applyNumberFormat="1" applyFont="1" applyBorder="1" applyAlignment="1">
      <alignment horizontal="center"/>
    </xf>
    <xf numFmtId="0" fontId="11" fillId="3" borderId="8" xfId="0" applyFont="1" applyFill="1" applyBorder="1" applyProtection="1">
      <protection locked="0"/>
    </xf>
    <xf numFmtId="0" fontId="11" fillId="3" borderId="9" xfId="0" applyFont="1" applyFill="1" applyBorder="1" applyProtection="1">
      <protection locked="0"/>
    </xf>
    <xf numFmtId="0" fontId="11" fillId="3" borderId="10" xfId="0" applyFont="1" applyFill="1" applyBorder="1" applyProtection="1">
      <protection locked="0"/>
    </xf>
    <xf numFmtId="0" fontId="10" fillId="3" borderId="8" xfId="0" applyFont="1" applyFill="1" applyBorder="1" applyAlignment="1" applyProtection="1">
      <alignment horizontal="left"/>
      <protection locked="0"/>
    </xf>
    <xf numFmtId="0" fontId="10" fillId="3" borderId="9" xfId="0" applyFont="1" applyFill="1" applyBorder="1" applyAlignment="1" applyProtection="1">
      <alignment horizontal="left"/>
      <protection locked="0"/>
    </xf>
    <xf numFmtId="0" fontId="10" fillId="3" borderId="10" xfId="0" applyFont="1" applyFill="1" applyBorder="1" applyAlignment="1" applyProtection="1">
      <alignment horizontal="left"/>
      <protection locked="0"/>
    </xf>
    <xf numFmtId="14" fontId="10" fillId="3" borderId="8" xfId="0" applyNumberFormat="1" applyFont="1" applyFill="1" applyBorder="1" applyAlignment="1" applyProtection="1">
      <alignment horizontal="left"/>
      <protection locked="0"/>
    </xf>
    <xf numFmtId="14" fontId="10" fillId="3" borderId="9" xfId="0" applyNumberFormat="1" applyFont="1" applyFill="1" applyBorder="1" applyAlignment="1" applyProtection="1">
      <alignment horizontal="left"/>
      <protection locked="0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861060</xdr:colOff>
          <xdr:row>3</xdr:row>
          <xdr:rowOff>22860</xdr:rowOff>
        </xdr:from>
        <xdr:to>
          <xdr:col>7</xdr:col>
          <xdr:colOff>685800</xdr:colOff>
          <xdr:row>4</xdr:row>
          <xdr:rowOff>342900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Naujas aktas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838200</xdr:colOff>
          <xdr:row>3</xdr:row>
          <xdr:rowOff>7620</xdr:rowOff>
        </xdr:from>
        <xdr:to>
          <xdr:col>9</xdr:col>
          <xdr:colOff>373380</xdr:colOff>
          <xdr:row>4</xdr:row>
          <xdr:rowOff>365760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Paruoštį aktą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33</xdr:row>
      <xdr:rowOff>0</xdr:rowOff>
    </xdr:from>
    <xdr:to>
      <xdr:col>18</xdr:col>
      <xdr:colOff>9525</xdr:colOff>
      <xdr:row>33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83850" y="6477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42"/>
  <sheetViews>
    <sheetView tabSelected="1" zoomScale="92" zoomScaleNormal="92" workbookViewId="0">
      <selection activeCell="C24" sqref="C24:F24"/>
    </sheetView>
  </sheetViews>
  <sheetFormatPr defaultColWidth="9.109375" defaultRowHeight="13.8" x14ac:dyDescent="0.25"/>
  <cols>
    <col min="1" max="1" width="5.88671875" style="2" customWidth="1"/>
    <col min="2" max="2" width="38.5546875" style="3" customWidth="1"/>
    <col min="3" max="3" width="16.44140625" style="2" bestFit="1" customWidth="1"/>
    <col min="4" max="4" width="16.44140625" style="2" customWidth="1"/>
    <col min="5" max="5" width="10.109375" style="2" bestFit="1" customWidth="1"/>
    <col min="6" max="6" width="16" style="2" customWidth="1"/>
    <col min="7" max="7" width="28.88671875" style="2" customWidth="1"/>
    <col min="8" max="8" width="17" style="2" customWidth="1"/>
    <col min="9" max="9" width="13.6640625" style="2" bestFit="1" customWidth="1"/>
    <col min="10" max="13" width="9.109375" style="2"/>
    <col min="14" max="14" width="9.109375" style="2" customWidth="1"/>
    <col min="15" max="16" width="9.109375" style="2" hidden="1" customWidth="1"/>
    <col min="17" max="17" width="9.109375" style="2" customWidth="1"/>
    <col min="18" max="16384" width="9.109375" style="2"/>
  </cols>
  <sheetData>
    <row r="1" spans="1:18" x14ac:dyDescent="0.25">
      <c r="H1" s="33" t="s">
        <v>20</v>
      </c>
      <c r="I1" s="33"/>
    </row>
    <row r="2" spans="1:18" x14ac:dyDescent="0.25">
      <c r="A2" s="113" t="s">
        <v>85</v>
      </c>
      <c r="B2" s="113"/>
      <c r="C2" s="113"/>
      <c r="D2" s="113"/>
      <c r="E2" s="113"/>
      <c r="F2" s="113"/>
      <c r="G2" s="113"/>
      <c r="H2" s="113"/>
    </row>
    <row r="3" spans="1:18" x14ac:dyDescent="0.25">
      <c r="B3" s="114" t="s">
        <v>5</v>
      </c>
      <c r="C3" s="114"/>
      <c r="D3" s="114"/>
      <c r="E3" s="114"/>
      <c r="F3" s="114"/>
      <c r="G3" s="114"/>
      <c r="H3" s="114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x14ac:dyDescent="0.25">
      <c r="A4" s="115" t="s">
        <v>397</v>
      </c>
      <c r="B4" s="115"/>
      <c r="C4" s="115"/>
      <c r="D4" s="115"/>
      <c r="E4" s="115"/>
      <c r="F4" s="115"/>
      <c r="G4" s="115"/>
      <c r="H4" s="115"/>
    </row>
    <row r="5" spans="1:18" s="4" customFormat="1" ht="28.5" customHeight="1" x14ac:dyDescent="0.25">
      <c r="B5" s="10"/>
      <c r="C5" s="25"/>
      <c r="D5" s="25"/>
      <c r="E5" s="25"/>
    </row>
    <row r="6" spans="1:18" s="4" customFormat="1" ht="5.25" customHeight="1" thickBot="1" x14ac:dyDescent="0.3">
      <c r="A6" s="11"/>
      <c r="C6" s="60"/>
      <c r="D6" s="60"/>
      <c r="E6" s="60"/>
      <c r="F6" s="60"/>
    </row>
    <row r="7" spans="1:18" s="4" customFormat="1" ht="18.75" customHeight="1" thickBot="1" x14ac:dyDescent="0.3">
      <c r="A7" s="11" t="s">
        <v>10</v>
      </c>
      <c r="B7" s="6" t="s">
        <v>86</v>
      </c>
      <c r="C7" s="108" t="s">
        <v>17</v>
      </c>
      <c r="D7" s="109"/>
      <c r="E7" s="109"/>
      <c r="F7" s="110"/>
      <c r="O7" s="4">
        <f>IF(C7="pasirinkti",1,0)</f>
        <v>1</v>
      </c>
    </row>
    <row r="8" spans="1:18" s="4" customFormat="1" ht="5.25" customHeight="1" thickBot="1" x14ac:dyDescent="0.3">
      <c r="A8" s="11"/>
      <c r="C8" s="60"/>
      <c r="D8" s="60"/>
      <c r="E8" s="60"/>
      <c r="F8" s="60"/>
    </row>
    <row r="9" spans="1:18" s="4" customFormat="1" ht="18.75" customHeight="1" thickBot="1" x14ac:dyDescent="0.3">
      <c r="A9" s="11" t="s">
        <v>11</v>
      </c>
      <c r="B9" s="6" t="s">
        <v>8</v>
      </c>
      <c r="C9" s="108" t="s">
        <v>351</v>
      </c>
      <c r="D9" s="109"/>
      <c r="E9" s="109"/>
      <c r="F9" s="110"/>
      <c r="O9" s="4">
        <f>IF(C9="užpildykite sutarties Nr.",1,0)</f>
        <v>1</v>
      </c>
    </row>
    <row r="10" spans="1:18" s="4" customFormat="1" ht="5.25" customHeight="1" thickBot="1" x14ac:dyDescent="0.3">
      <c r="A10" s="11"/>
      <c r="C10" s="60"/>
      <c r="D10" s="60"/>
      <c r="E10" s="60"/>
      <c r="F10" s="60"/>
    </row>
    <row r="11" spans="1:18" s="4" customFormat="1" ht="18.75" customHeight="1" thickBot="1" x14ac:dyDescent="0.3">
      <c r="A11" s="11" t="s">
        <v>12</v>
      </c>
      <c r="B11" s="6" t="s">
        <v>9</v>
      </c>
      <c r="C11" s="108" t="s">
        <v>352</v>
      </c>
      <c r="D11" s="109"/>
      <c r="E11" s="109"/>
      <c r="F11" s="110"/>
      <c r="O11" s="4">
        <f>IF(C11="užpildyti",1,0)</f>
        <v>1</v>
      </c>
    </row>
    <row r="12" spans="1:18" s="4" customFormat="1" ht="5.25" customHeight="1" thickBot="1" x14ac:dyDescent="0.3">
      <c r="A12" s="11"/>
      <c r="C12" s="60"/>
      <c r="D12" s="60"/>
      <c r="E12" s="60"/>
      <c r="F12" s="60"/>
    </row>
    <row r="13" spans="1:18" s="4" customFormat="1" ht="18.75" customHeight="1" thickBot="1" x14ac:dyDescent="0.3">
      <c r="A13" s="11" t="s">
        <v>13</v>
      </c>
      <c r="B13" s="6" t="s">
        <v>7</v>
      </c>
      <c r="C13" s="108" t="s">
        <v>352</v>
      </c>
      <c r="D13" s="109"/>
      <c r="E13" s="109"/>
      <c r="F13" s="110"/>
      <c r="O13" s="4">
        <f>IF(C13="Užpildyti",1,0)</f>
        <v>1</v>
      </c>
    </row>
    <row r="14" spans="1:18" s="4" customFormat="1" ht="5.25" customHeight="1" thickBot="1" x14ac:dyDescent="0.3">
      <c r="A14" s="11"/>
      <c r="C14" s="60"/>
      <c r="D14" s="60"/>
      <c r="E14" s="60"/>
      <c r="F14" s="60"/>
    </row>
    <row r="15" spans="1:18" s="4" customFormat="1" ht="18.75" customHeight="1" thickBot="1" x14ac:dyDescent="0.3">
      <c r="A15" s="11" t="s">
        <v>14</v>
      </c>
      <c r="B15" s="6" t="s">
        <v>226</v>
      </c>
      <c r="C15" s="108" t="s">
        <v>352</v>
      </c>
      <c r="D15" s="109"/>
      <c r="E15" s="109"/>
      <c r="F15" s="110"/>
      <c r="O15" s="4">
        <f>IF(C15="užpildyti",1,0)</f>
        <v>1</v>
      </c>
    </row>
    <row r="16" spans="1:18" s="4" customFormat="1" ht="21" customHeight="1" thickBot="1" x14ac:dyDescent="0.3">
      <c r="A16" s="11" t="s">
        <v>15</v>
      </c>
      <c r="B16" s="4" t="s">
        <v>225</v>
      </c>
      <c r="C16" s="108" t="s">
        <v>352</v>
      </c>
      <c r="D16" s="109"/>
      <c r="E16" s="109"/>
      <c r="F16" s="110"/>
    </row>
    <row r="17" spans="1:16" s="4" customFormat="1" ht="18.75" customHeight="1" thickBot="1" x14ac:dyDescent="0.3">
      <c r="A17" s="11" t="s">
        <v>16</v>
      </c>
      <c r="B17" s="6" t="s">
        <v>21</v>
      </c>
      <c r="C17" s="108" t="s">
        <v>17</v>
      </c>
      <c r="D17" s="109"/>
      <c r="E17" s="109"/>
      <c r="F17" s="110"/>
      <c r="O17" s="4">
        <f t="shared" ref="O17" si="0">IF(C17="pasirinkti",1,0)</f>
        <v>1</v>
      </c>
    </row>
    <row r="18" spans="1:16" s="4" customFormat="1" ht="5.25" customHeight="1" thickBot="1" x14ac:dyDescent="0.3">
      <c r="A18" s="11"/>
      <c r="C18" s="60"/>
      <c r="D18" s="60"/>
      <c r="E18" s="60"/>
      <c r="F18" s="60"/>
    </row>
    <row r="19" spans="1:16" s="4" customFormat="1" ht="18.75" customHeight="1" thickBot="1" x14ac:dyDescent="0.3">
      <c r="A19" s="11" t="s">
        <v>224</v>
      </c>
      <c r="B19" s="97" t="s">
        <v>337</v>
      </c>
      <c r="C19" s="111" t="s">
        <v>388</v>
      </c>
      <c r="D19" s="112"/>
      <c r="E19" s="109"/>
      <c r="F19" s="110"/>
      <c r="O19" s="4">
        <f>IF(C19="202x-xx-xx",1,IF(C19="",1,0))</f>
        <v>1</v>
      </c>
    </row>
    <row r="20" spans="1:16" s="4" customFormat="1" ht="5.25" customHeight="1" x14ac:dyDescent="0.25">
      <c r="A20" s="11"/>
      <c r="C20" s="60"/>
      <c r="D20" s="60"/>
      <c r="E20" s="60"/>
      <c r="F20" s="60"/>
    </row>
    <row r="21" spans="1:16" s="4" customFormat="1" ht="13.2" x14ac:dyDescent="0.25">
      <c r="B21" s="5"/>
      <c r="P21" s="4">
        <f>SUM(O7,O9,O11,O13,O15,O17,O19,O32,O38,O39,O41,P32,O24,)</f>
        <v>9</v>
      </c>
    </row>
    <row r="22" spans="1:16" s="4" customFormat="1" ht="13.2" x14ac:dyDescent="0.25">
      <c r="B22" s="5"/>
    </row>
    <row r="23" spans="1:16" s="4" customFormat="1" thickBot="1" x14ac:dyDescent="0.3">
      <c r="B23" s="5"/>
    </row>
    <row r="24" spans="1:16" s="4" customFormat="1" ht="18.75" customHeight="1" thickBot="1" x14ac:dyDescent="0.3">
      <c r="A24" s="11"/>
      <c r="B24" s="6" t="s">
        <v>137</v>
      </c>
      <c r="C24" s="105" t="s">
        <v>17</v>
      </c>
      <c r="D24" s="106"/>
      <c r="E24" s="106"/>
      <c r="F24" s="107"/>
      <c r="G24" s="4" t="str">
        <f>IF(C24&lt;&gt;"pasirinkti","Privaloma užpildyti GPAIS (atliekų lydraštis) ESO vardu.","")</f>
        <v/>
      </c>
      <c r="O24" s="4">
        <f>IF(C24="",1,0)</f>
        <v>0</v>
      </c>
    </row>
    <row r="25" spans="1:16" s="4" customFormat="1" ht="18.75" customHeight="1" x14ac:dyDescent="0.25">
      <c r="B25" s="43" t="s">
        <v>138</v>
      </c>
    </row>
    <row r="26" spans="1:16" s="4" customFormat="1" ht="13.2" x14ac:dyDescent="0.25"/>
    <row r="27" spans="1:16" s="4" customFormat="1" ht="13.2" x14ac:dyDescent="0.25">
      <c r="B27" s="5"/>
    </row>
    <row r="28" spans="1:16" s="4" customFormat="1" ht="13.2" x14ac:dyDescent="0.25">
      <c r="B28" s="12"/>
      <c r="C28" s="12"/>
      <c r="D28" s="12"/>
      <c r="E28" s="12"/>
      <c r="F28" s="13"/>
      <c r="G28" s="13"/>
      <c r="H28" s="14"/>
      <c r="I28" s="14"/>
      <c r="J28" s="14"/>
      <c r="K28" s="14"/>
      <c r="L28" s="14"/>
      <c r="M28" s="14"/>
    </row>
    <row r="29" spans="1:16" s="4" customFormat="1" ht="13.2" x14ac:dyDescent="0.25">
      <c r="B29" s="12"/>
      <c r="C29" s="12"/>
      <c r="D29" s="12"/>
      <c r="E29" s="12"/>
      <c r="F29" s="13"/>
      <c r="G29" s="13"/>
      <c r="H29" s="14"/>
      <c r="I29" s="14"/>
      <c r="J29" s="14"/>
      <c r="K29" s="14"/>
      <c r="L29" s="14"/>
      <c r="M29" s="14"/>
    </row>
    <row r="30" spans="1:16" s="4" customFormat="1" ht="13.2" x14ac:dyDescent="0.25">
      <c r="A30" s="21" t="s">
        <v>117</v>
      </c>
      <c r="C30" s="26"/>
      <c r="D30" s="26"/>
      <c r="E30" s="26"/>
      <c r="F30" s="15"/>
      <c r="G30" s="16"/>
      <c r="H30" s="14"/>
      <c r="I30" s="14"/>
      <c r="J30" s="14"/>
      <c r="K30" s="14"/>
      <c r="L30" s="14"/>
      <c r="M30" s="14"/>
    </row>
    <row r="31" spans="1:16" s="4" customFormat="1" ht="43.5" customHeight="1" x14ac:dyDescent="0.25">
      <c r="A31" s="1" t="s">
        <v>2</v>
      </c>
      <c r="B31" s="1" t="s">
        <v>136</v>
      </c>
      <c r="C31" s="1" t="s">
        <v>6</v>
      </c>
      <c r="D31" s="1" t="s">
        <v>142</v>
      </c>
      <c r="E31" s="8" t="s">
        <v>0</v>
      </c>
      <c r="F31" s="1" t="s">
        <v>50</v>
      </c>
      <c r="G31" s="1" t="s">
        <v>141</v>
      </c>
      <c r="H31" s="32" t="s">
        <v>290</v>
      </c>
      <c r="I31" s="42"/>
      <c r="J31" s="17"/>
      <c r="K31" s="17"/>
      <c r="L31" s="17"/>
      <c r="M31" s="17"/>
      <c r="N31" s="17"/>
    </row>
    <row r="32" spans="1:16" s="4" customFormat="1" ht="13.2" x14ac:dyDescent="0.25">
      <c r="A32" s="9">
        <v>1</v>
      </c>
      <c r="B32" s="62" t="s">
        <v>17</v>
      </c>
      <c r="C32" s="62"/>
      <c r="D32" s="62"/>
      <c r="E32" s="27" t="s">
        <v>1</v>
      </c>
      <c r="F32" s="61" t="str">
        <f>IF(B32&lt;&gt;"pasirinkti",1,"")</f>
        <v/>
      </c>
      <c r="G32" s="63" t="s">
        <v>17</v>
      </c>
      <c r="H32" s="96" t="str">
        <f>IF(B32="pasirinkti","",VLOOKUP(B32,darbinis!A:B,2,0))</f>
        <v/>
      </c>
      <c r="I32" s="4" t="str">
        <f>IF(B32="pasirinkti","",IF(C32="","Suveskite Inventorinį Nr. ",""))&amp;IF(B32="pasirinkti","",IF(D32="","Suveskite Gamyklinį Nr.",""))&amp;IF(B32="pasirinkti","",IF(G32="pasirinkti"," Pasirinkite Rangovo veiksmus",""))</f>
        <v/>
      </c>
      <c r="J32" s="18"/>
      <c r="K32" s="18"/>
      <c r="L32" s="18"/>
      <c r="M32" s="18"/>
      <c r="N32" s="18"/>
      <c r="O32" s="4">
        <f>IF(I32&lt;&gt;"",1,0)</f>
        <v>0</v>
      </c>
      <c r="P32" s="4" t="str">
        <f t="shared" ref="P32" si="1">IF(B32="pasirinkti","",IF(G32="Rangovas pristato į supirktuvę",IF($C$24="pasirinkti",1,0),""))</f>
        <v/>
      </c>
    </row>
    <row r="33" spans="2:16" s="4" customFormat="1" ht="13.2" x14ac:dyDescent="0.25">
      <c r="B33" s="19"/>
      <c r="C33" s="19"/>
      <c r="D33" s="19"/>
      <c r="E33" s="28" t="s">
        <v>51</v>
      </c>
      <c r="F33" s="31">
        <f>SUM(F32:F32)</f>
        <v>0</v>
      </c>
      <c r="G33" s="19"/>
      <c r="H33" s="20"/>
      <c r="I33" s="18"/>
      <c r="J33" s="18"/>
      <c r="K33" s="18"/>
      <c r="L33" s="18"/>
      <c r="M33" s="18"/>
      <c r="N33" s="18"/>
    </row>
    <row r="34" spans="2:16" s="4" customFormat="1" ht="13.2" x14ac:dyDescent="0.25">
      <c r="B34" s="21"/>
      <c r="C34" s="29"/>
      <c r="D34" s="29"/>
      <c r="E34" s="29"/>
      <c r="F34" s="22"/>
      <c r="G34" s="23"/>
      <c r="H34" s="21"/>
      <c r="I34" s="21"/>
      <c r="J34" s="21"/>
      <c r="K34" s="21"/>
      <c r="L34" s="21"/>
      <c r="M34" s="21"/>
      <c r="P34" s="4">
        <f>SUM(P32:P33)</f>
        <v>0</v>
      </c>
    </row>
    <row r="35" spans="2:16" s="4" customFormat="1" ht="12" customHeight="1" x14ac:dyDescent="0.25">
      <c r="B35" s="24"/>
      <c r="C35" s="30"/>
      <c r="D35" s="30"/>
      <c r="E35" s="30"/>
      <c r="F35" s="22"/>
      <c r="G35" s="23"/>
      <c r="H35" s="21"/>
      <c r="I35" s="21"/>
      <c r="J35" s="21"/>
      <c r="K35" s="21"/>
      <c r="L35" s="21"/>
      <c r="M35" s="21"/>
    </row>
    <row r="36" spans="2:16" s="4" customFormat="1" ht="12" customHeight="1" x14ac:dyDescent="0.25">
      <c r="B36" s="24"/>
      <c r="C36" s="30"/>
      <c r="D36" s="30"/>
      <c r="E36" s="30"/>
      <c r="F36" s="22"/>
      <c r="G36" s="23"/>
      <c r="H36" s="21"/>
      <c r="I36" s="21"/>
      <c r="J36" s="21"/>
      <c r="K36" s="21"/>
      <c r="L36" s="21"/>
      <c r="M36" s="21"/>
    </row>
    <row r="37" spans="2:16" x14ac:dyDescent="0.25">
      <c r="B37" s="44"/>
      <c r="C37" s="45"/>
      <c r="D37" s="45"/>
      <c r="O37" s="4"/>
    </row>
    <row r="38" spans="2:16" ht="27.6" x14ac:dyDescent="0.25">
      <c r="B38" s="44" t="s">
        <v>120</v>
      </c>
      <c r="C38" s="45"/>
      <c r="D38" s="45"/>
      <c r="E38" s="46"/>
      <c r="G38" s="47"/>
      <c r="H38" s="2" t="str">
        <f>IFERROR(IF(G38&lt;&gt;"",VLOOKUP(G38,darbinis!I:J,2,0),""),"")</f>
        <v/>
      </c>
      <c r="O38" s="4">
        <f>IF(G38="",1,0)</f>
        <v>1</v>
      </c>
    </row>
    <row r="39" spans="2:16" x14ac:dyDescent="0.25">
      <c r="B39" s="44"/>
      <c r="C39" s="45"/>
      <c r="D39" s="45"/>
      <c r="G39" s="48" t="s">
        <v>119</v>
      </c>
      <c r="H39" s="49"/>
      <c r="O39" s="4"/>
    </row>
    <row r="40" spans="2:16" x14ac:dyDescent="0.25">
      <c r="B40" s="44"/>
      <c r="C40" s="45"/>
      <c r="D40" s="45"/>
      <c r="O40" s="4"/>
    </row>
    <row r="41" spans="2:16" ht="27.6" x14ac:dyDescent="0.25">
      <c r="B41" s="44" t="s">
        <v>121</v>
      </c>
      <c r="C41" s="45"/>
      <c r="D41" s="45"/>
      <c r="E41" s="50"/>
      <c r="G41" s="47"/>
      <c r="O41" s="4">
        <f>IF(G41="",1,0)</f>
        <v>1</v>
      </c>
    </row>
    <row r="42" spans="2:16" x14ac:dyDescent="0.25">
      <c r="B42" s="44"/>
      <c r="C42" s="45" t="s">
        <v>122</v>
      </c>
      <c r="D42" s="45"/>
      <c r="G42" s="48" t="s">
        <v>119</v>
      </c>
      <c r="H42" s="49"/>
    </row>
  </sheetData>
  <sheetProtection algorithmName="SHA-512" hashValue="jFlcc443G35i9ZtBI6XDCv5zj3HFMijAnMYm99yo+4ZfSEdw+dVZLfSyJOtytU8rtFxUjRi9az4FOSt7oVAR+w==" saltValue="bnfOgPBoydAR4UrQSJZQmA==" spinCount="100000" sheet="1" formatCells="0" selectLockedCells="1" sort="0"/>
  <mergeCells count="12">
    <mergeCell ref="A2:H2"/>
    <mergeCell ref="B3:H3"/>
    <mergeCell ref="C11:F11"/>
    <mergeCell ref="C13:F13"/>
    <mergeCell ref="A4:H4"/>
    <mergeCell ref="C24:F24"/>
    <mergeCell ref="C15:F15"/>
    <mergeCell ref="C17:F17"/>
    <mergeCell ref="C19:F19"/>
    <mergeCell ref="C7:F7"/>
    <mergeCell ref="C9:F9"/>
    <mergeCell ref="C16:F16"/>
  </mergeCells>
  <conditionalFormatting sqref="C32">
    <cfRule type="expression" dxfId="7" priority="7">
      <formula>C32&lt;&gt;""</formula>
    </cfRule>
    <cfRule type="expression" dxfId="6" priority="8">
      <formula>B32&lt;&gt;"pasirinkti"</formula>
    </cfRule>
  </conditionalFormatting>
  <conditionalFormatting sqref="D32">
    <cfRule type="expression" dxfId="5" priority="5">
      <formula>D32&lt;&gt;""</formula>
    </cfRule>
    <cfRule type="expression" dxfId="4" priority="6">
      <formula>B32&lt;&gt;"pasirinkti"</formula>
    </cfRule>
  </conditionalFormatting>
  <conditionalFormatting sqref="G32">
    <cfRule type="expression" dxfId="3" priority="3">
      <formula>G32&lt;&gt;"pasirinkti"</formula>
    </cfRule>
    <cfRule type="expression" dxfId="2" priority="4">
      <formula>B32&lt;&gt;"pasirinkti"</formula>
    </cfRule>
  </conditionalFormatting>
  <conditionalFormatting sqref="C24:F24">
    <cfRule type="expression" dxfId="1" priority="1">
      <formula>C24=""</formula>
    </cfRule>
    <cfRule type="expression" dxfId="0" priority="2">
      <formula>$P$34&gt;0</formula>
    </cfRule>
  </conditionalFormatting>
  <dataValidations count="5">
    <dataValidation type="list" allowBlank="1" showInputMessage="1" showErrorMessage="1" sqref="C7:F7" xr:uid="{00000000-0002-0000-0000-000001000000}">
      <formula1>Rangovas</formula1>
    </dataValidation>
    <dataValidation type="textLength" allowBlank="1" showInputMessage="1" showErrorMessage="1" errorTitle="Blogas Inventorinis" error="Inventorinis Numeris susidėda iš 6-30 simbolių!" sqref="C32" xr:uid="{00000000-0002-0000-0000-000002000000}">
      <formula1>6</formula1>
      <formula2>30</formula2>
    </dataValidation>
    <dataValidation type="date" allowBlank="1" showInputMessage="1" showErrorMessage="1" error="Kreipkitės į ESO atstovą dėl naujos akto formos!" sqref="C19:F19" xr:uid="{506EA242-C933-4426-91BD-426A5E7A02BD}">
      <formula1>46223</formula1>
      <formula2>46295</formula2>
    </dataValidation>
    <dataValidation type="list" allowBlank="1" showInputMessage="1" sqref="G38" xr:uid="{9233E70B-11EB-4091-BAC6-090D9564EF2D}">
      <formula1>Techninis</formula1>
    </dataValidation>
    <dataValidation type="textLength" allowBlank="1" showInputMessage="1" showErrorMessage="1" errorTitle="Patikrinkite sutarties Nr." error="Neteisingas sutarties Nr. Susidėda iš 12 simbolių._x000a_pvz. 40210/232323" sqref="C9:F9" xr:uid="{B3E4323B-26C7-4D9E-9AE5-E16691CDF1AA}">
      <formula1>12</formula1>
      <formula2>12</formula2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utton3_Click">
                <anchor moveWithCells="1" sizeWithCells="1">
                  <from>
                    <xdr:col>6</xdr:col>
                    <xdr:colOff>861060</xdr:colOff>
                    <xdr:row>3</xdr:row>
                    <xdr:rowOff>22860</xdr:rowOff>
                  </from>
                  <to>
                    <xdr:col>7</xdr:col>
                    <xdr:colOff>685800</xdr:colOff>
                    <xdr:row>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Sheet1.Button10_Click">
                <anchor moveWithCells="1" sizeWithCells="1">
                  <from>
                    <xdr:col>7</xdr:col>
                    <xdr:colOff>838200</xdr:colOff>
                    <xdr:row>3</xdr:row>
                    <xdr:rowOff>7620</xdr:rowOff>
                  </from>
                  <to>
                    <xdr:col>9</xdr:col>
                    <xdr:colOff>373380</xdr:colOff>
                    <xdr:row>4</xdr:row>
                    <xdr:rowOff>365760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3000000}">
          <x14:formula1>
            <xm:f>darbinis!$A$10:$A$12</xm:f>
          </x14:formula1>
          <xm:sqref>G32</xm:sqref>
        </x14:dataValidation>
        <x14:dataValidation type="list" allowBlank="1" showInputMessage="1" showErrorMessage="1" xr:uid="{00000000-0002-0000-0000-000004000000}">
          <x14:formula1>
            <xm:f>darbinis!$A$2:$A$4</xm:f>
          </x14:formula1>
          <xm:sqref>C17:F17</xm:sqref>
        </x14:dataValidation>
        <x14:dataValidation type="list" errorStyle="warning" allowBlank="1" showInputMessage="1" showErrorMessage="1" xr:uid="{00000000-0002-0000-0000-000005000000}">
          <x14:formula1>
            <xm:f>darbinis!$C$2:$C$7</xm:f>
          </x14:formula1>
          <xm:sqref>C24:F24</xm:sqref>
        </x14:dataValidation>
        <x14:dataValidation type="list" allowBlank="1" showInputMessage="1" showErrorMessage="1" xr:uid="{00000000-0002-0000-0000-000006000000}">
          <x14:formula1>
            <xm:f>darbinis!$A$14:$A$56</xm:f>
          </x14:formula1>
          <xm:sqref>B32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2:L24"/>
  <sheetViews>
    <sheetView zoomScale="86" zoomScaleNormal="86" workbookViewId="0">
      <selection activeCell="C42" sqref="C42"/>
    </sheetView>
  </sheetViews>
  <sheetFormatPr defaultColWidth="9.109375" defaultRowHeight="13.8" x14ac:dyDescent="0.25"/>
  <cols>
    <col min="1" max="1" width="9.109375" style="2"/>
    <col min="2" max="2" width="56.33203125" style="2" bestFit="1" customWidth="1"/>
    <col min="3" max="4" width="15.44140625" style="2" customWidth="1"/>
    <col min="5" max="5" width="9.33203125" style="2" bestFit="1" customWidth="1"/>
    <col min="6" max="6" width="9.33203125" style="2" customWidth="1"/>
    <col min="7" max="7" width="31.88671875" style="2" bestFit="1" customWidth="1"/>
    <col min="8" max="8" width="17.88671875" style="2" customWidth="1"/>
    <col min="9" max="9" width="40.33203125" style="2" bestFit="1" customWidth="1"/>
    <col min="10" max="10" width="9.109375" style="2"/>
    <col min="11" max="11" width="0" style="2" hidden="1" customWidth="1"/>
    <col min="12" max="12" width="6.44140625" style="2" hidden="1" customWidth="1"/>
    <col min="13" max="13" width="0" style="2" hidden="1" customWidth="1"/>
    <col min="14" max="16384" width="9.109375" style="2"/>
  </cols>
  <sheetData>
    <row r="2" spans="1:12" x14ac:dyDescent="0.25">
      <c r="A2" s="98" t="str">
        <f>'GM aktas'!A7</f>
        <v>1.</v>
      </c>
      <c r="B2" s="98" t="str">
        <f>'GM aktas'!B7</f>
        <v>Rangovas</v>
      </c>
      <c r="C2" s="3" t="str">
        <f>'GM aktas'!C7</f>
        <v>pasirinkti</v>
      </c>
      <c r="D2" s="3"/>
    </row>
    <row r="3" spans="1:12" x14ac:dyDescent="0.25">
      <c r="A3" s="98" t="str">
        <f>'GM aktas'!A9</f>
        <v>2.</v>
      </c>
      <c r="B3" s="98" t="str">
        <f>'GM aktas'!B9</f>
        <v>Rangos darbų sutarties Nr.</v>
      </c>
      <c r="C3" s="3" t="str">
        <f>'GM aktas'!C9</f>
        <v>užpildykite sutarties Nr.</v>
      </c>
      <c r="D3" s="3"/>
    </row>
    <row r="4" spans="1:12" x14ac:dyDescent="0.25">
      <c r="A4" s="98" t="str">
        <f>'GM aktas'!A11</f>
        <v>3.</v>
      </c>
      <c r="B4" s="98" t="str">
        <f>'GM aktas'!B11</f>
        <v>Rangos darbų užsakymo Nr.</v>
      </c>
      <c r="C4" s="3" t="str">
        <f>'GM aktas'!C11</f>
        <v>užpildyti</v>
      </c>
      <c r="D4" s="3"/>
    </row>
    <row r="5" spans="1:12" x14ac:dyDescent="0.25">
      <c r="A5" s="98" t="str">
        <f>'GM aktas'!A13</f>
        <v>4.</v>
      </c>
      <c r="B5" s="98" t="str">
        <f>'GM aktas'!B13</f>
        <v>Objekto pavadinimas pagal klasifikatorių:</v>
      </c>
      <c r="C5" s="3" t="str">
        <f>'GM aktas'!C13</f>
        <v>užpildyti</v>
      </c>
      <c r="D5" s="3"/>
    </row>
    <row r="6" spans="1:12" x14ac:dyDescent="0.25">
      <c r="A6" s="98" t="str">
        <f>'GM aktas'!A15</f>
        <v>5.</v>
      </c>
      <c r="B6" s="98" t="str">
        <f>'GM aktas'!B15</f>
        <v>Investicinis Nr./Darbų Nr. (iš TIVIS)</v>
      </c>
      <c r="C6" s="3" t="str">
        <f>'GM aktas'!C15</f>
        <v>užpildyti</v>
      </c>
      <c r="D6" s="3"/>
    </row>
    <row r="7" spans="1:12" x14ac:dyDescent="0.25">
      <c r="A7" s="98" t="str">
        <f>'GM aktas'!A16</f>
        <v>6.</v>
      </c>
      <c r="B7" s="98" t="str">
        <f>'GM aktas'!B16</f>
        <v>Objekto Nr. (iš TIVIS)</v>
      </c>
      <c r="C7" s="3" t="str">
        <f>'GM aktas'!C16</f>
        <v>užpildyti</v>
      </c>
      <c r="D7" s="3"/>
    </row>
    <row r="8" spans="1:12" x14ac:dyDescent="0.25">
      <c r="A8" s="98" t="str">
        <f>'GM aktas'!A17</f>
        <v>7.</v>
      </c>
      <c r="B8" s="98" t="str">
        <f>'GM aktas'!B17</f>
        <v xml:space="preserve">Grįžtamųjų medžiagų atsiradimo priežastis: </v>
      </c>
      <c r="C8" s="3" t="str">
        <f>'GM aktas'!C17</f>
        <v>pasirinkti</v>
      </c>
      <c r="D8" s="3"/>
    </row>
    <row r="9" spans="1:12" x14ac:dyDescent="0.25">
      <c r="A9" s="98" t="str">
        <f>'GM aktas'!A19</f>
        <v>8.</v>
      </c>
      <c r="B9" s="98" t="str">
        <f>'GM aktas'!B19</f>
        <v>Supirktuvės akto data:</v>
      </c>
      <c r="C9" s="85" t="str">
        <f>'GM aktas'!C19</f>
        <v>202x-xx-xx</v>
      </c>
    </row>
    <row r="10" spans="1:12" x14ac:dyDescent="0.25">
      <c r="A10" s="3"/>
      <c r="B10" s="3"/>
    </row>
    <row r="11" spans="1:12" x14ac:dyDescent="0.25">
      <c r="A11" s="3"/>
      <c r="B11" s="99" t="s">
        <v>139</v>
      </c>
    </row>
    <row r="12" spans="1:12" x14ac:dyDescent="0.25">
      <c r="B12" s="98" t="str">
        <f>'GM aktas'!C24</f>
        <v>pasirinkti</v>
      </c>
    </row>
    <row r="14" spans="1:12" x14ac:dyDescent="0.25">
      <c r="B14" s="1" t="s">
        <v>3</v>
      </c>
      <c r="C14" s="1" t="s">
        <v>6</v>
      </c>
      <c r="D14" s="1" t="s">
        <v>142</v>
      </c>
      <c r="E14" s="8" t="s">
        <v>0</v>
      </c>
      <c r="F14" s="1" t="s">
        <v>50</v>
      </c>
      <c r="G14" s="1" t="s">
        <v>4</v>
      </c>
      <c r="H14" s="32" t="s">
        <v>290</v>
      </c>
      <c r="I14" s="32" t="s">
        <v>350</v>
      </c>
      <c r="J14" s="59" t="s">
        <v>135</v>
      </c>
      <c r="L14" s="2" t="s">
        <v>140</v>
      </c>
    </row>
    <row r="15" spans="1:12" hidden="1" x14ac:dyDescent="0.25">
      <c r="B15" s="57" t="str">
        <f>IF('GM aktas'!B32="PASIRINKTI","",'GM aktas'!B32)</f>
        <v/>
      </c>
      <c r="C15" s="57" t="str">
        <f>IF('GM aktas'!$B$32="PASIRINKTI","",'GM aktas'!C32)</f>
        <v/>
      </c>
      <c r="D15" s="57" t="str">
        <f>IF('GM aktas'!$B$32="PASIRINKTI","",'GM aktas'!D32)</f>
        <v/>
      </c>
      <c r="E15" s="57" t="str">
        <f>IF('GM aktas'!$B$32="PASIRINKTI","",'GM aktas'!E32)</f>
        <v/>
      </c>
      <c r="F15" s="57" t="str">
        <f>IF('GM aktas'!$B$32="PASIRINKTI","",'GM aktas'!F32)</f>
        <v/>
      </c>
      <c r="G15" s="57" t="str">
        <f>IF('GM aktas'!$B$32="PASIRINKTI","",'GM aktas'!G32)</f>
        <v/>
      </c>
      <c r="H15" s="94" t="str">
        <f>IF('GM aktas'!$B$32="PASIRINKTI","",'GM aktas'!H32)</f>
        <v/>
      </c>
      <c r="I15" s="57" t="str">
        <f>IF(H15="","",VLOOKUP(H15,darbinis!B:C,2,0))</f>
        <v/>
      </c>
      <c r="J15" s="58" t="b">
        <f>IF($B$12&lt;&gt;"pasirinkti",IF(G15="Rangovas pristato į supirktuvę",IF($B$12="Metransa, UAB (Vilniaus regionas)",VLOOKUP(H15,darbinis!B:E,3,0),IF($B$12="BALTIC METAL, UAB (Kauno regionas)",VLOOKUP(H15,darbinis!B:E,4,0),IF($B$12="BALTIC METAL, UAB (Klaipėdos regionas)",VLOOKUP(H15,darbinis!B:H,7,0),IF($B$12="Vidvestuma, UAB (Šiaulių regionas)",VLOOKUP(H15,darbinis!B:G,5,0),IF($B$12="Vidvestuma, UAB (Utenos regionas)",VLOOKUP(H15,darbinis!B:G,6,0),"")))))))</f>
        <v>0</v>
      </c>
      <c r="L15" s="2">
        <f>IF(B15="",0,1)</f>
        <v>0</v>
      </c>
    </row>
    <row r="16" spans="1:12" hidden="1" x14ac:dyDescent="0.25">
      <c r="B16" s="57" t="e">
        <f>IF('GM aktas'!#REF!="PASIRINKTI","",'GM aktas'!#REF!)</f>
        <v>#REF!</v>
      </c>
      <c r="C16" s="57" t="e">
        <f>IF('GM aktas'!#REF!="PASIRINKTI","",'GM aktas'!#REF!)</f>
        <v>#REF!</v>
      </c>
      <c r="D16" s="57" t="e">
        <f>IF('GM aktas'!#REF!="PASIRINKTI","",'GM aktas'!#REF!)</f>
        <v>#REF!</v>
      </c>
      <c r="E16" s="57" t="e">
        <f>IF('GM aktas'!#REF!="PASIRINKTI","",'GM aktas'!#REF!)</f>
        <v>#REF!</v>
      </c>
      <c r="F16" s="57" t="e">
        <f>IF('GM aktas'!#REF!="PASIRINKTI","",'GM aktas'!#REF!)</f>
        <v>#REF!</v>
      </c>
      <c r="G16" s="57" t="e">
        <f>IF('GM aktas'!#REF!="PASIRINKTI","",'GM aktas'!#REF!)</f>
        <v>#REF!</v>
      </c>
      <c r="H16" s="94" t="e">
        <f>IF('GM aktas'!#REF!="PASIRINKTI","",'GM aktas'!#REF!)</f>
        <v>#REF!</v>
      </c>
      <c r="I16" s="57" t="e">
        <f>IF(H16="","",VLOOKUP(H16,darbinis!B:C,2,0))</f>
        <v>#REF!</v>
      </c>
      <c r="J16" s="58" t="str">
        <f>IF($B$12&lt;&gt;"pasirinkti",IF(G16="Rangovas pristato į supirktuvę",IF($B$12="Metransa, UAB",VLOOKUP(H16,darbinis!B:E,3,0),VLOOKUP(H16,darbinis!B:E,4,0)),""),"")</f>
        <v/>
      </c>
      <c r="L16" s="2" t="e">
        <f t="shared" ref="L16:L23" si="0">IF(B16="",0,1)</f>
        <v>#REF!</v>
      </c>
    </row>
    <row r="17" spans="2:12" hidden="1" x14ac:dyDescent="0.25">
      <c r="B17" s="57" t="e">
        <f>IF('GM aktas'!#REF!="PASIRINKTI","",'GM aktas'!#REF!)</f>
        <v>#REF!</v>
      </c>
      <c r="C17" s="57" t="e">
        <f>IF('GM aktas'!#REF!="PASIRINKTI","",'GM aktas'!#REF!)</f>
        <v>#REF!</v>
      </c>
      <c r="D17" s="57" t="e">
        <f>IF('GM aktas'!#REF!="PASIRINKTI","",'GM aktas'!#REF!)</f>
        <v>#REF!</v>
      </c>
      <c r="E17" s="57" t="e">
        <f>IF('GM aktas'!#REF!="PASIRINKTI","",'GM aktas'!#REF!)</f>
        <v>#REF!</v>
      </c>
      <c r="F17" s="57" t="e">
        <f>IF('GM aktas'!#REF!="PASIRINKTI","",'GM aktas'!#REF!)</f>
        <v>#REF!</v>
      </c>
      <c r="G17" s="57" t="e">
        <f>IF('GM aktas'!#REF!="PASIRINKTI","",'GM aktas'!#REF!)</f>
        <v>#REF!</v>
      </c>
      <c r="H17" s="94" t="e">
        <f>IF('GM aktas'!#REF!="PASIRINKTI","",'GM aktas'!#REF!)</f>
        <v>#REF!</v>
      </c>
      <c r="I17" s="57" t="e">
        <f>IF(H17="","",VLOOKUP(H17,darbinis!B:C,2,0))</f>
        <v>#REF!</v>
      </c>
      <c r="J17" s="58" t="str">
        <f>IF($B$12&lt;&gt;"pasirinkti",IF(G17="Rangovas pristato į supirktuvę",IF($B$12="Metransa, UAB",VLOOKUP(H17,darbinis!B:E,3,0),VLOOKUP(H17,darbinis!B:E,4,0)),""),"")</f>
        <v/>
      </c>
      <c r="L17" s="2" t="e">
        <f t="shared" si="0"/>
        <v>#REF!</v>
      </c>
    </row>
    <row r="18" spans="2:12" hidden="1" x14ac:dyDescent="0.25">
      <c r="B18" s="57" t="e">
        <f>IF('GM aktas'!#REF!="PASIRINKTI","",'GM aktas'!#REF!)</f>
        <v>#REF!</v>
      </c>
      <c r="C18" s="57" t="e">
        <f>IF('GM aktas'!#REF!="PASIRINKTI","",'GM aktas'!#REF!)</f>
        <v>#REF!</v>
      </c>
      <c r="D18" s="57" t="e">
        <f>IF('GM aktas'!#REF!="PASIRINKTI","",'GM aktas'!#REF!)</f>
        <v>#REF!</v>
      </c>
      <c r="E18" s="57" t="e">
        <f>IF('GM aktas'!#REF!="PASIRINKTI","",'GM aktas'!#REF!)</f>
        <v>#REF!</v>
      </c>
      <c r="F18" s="57" t="e">
        <f>IF('GM aktas'!#REF!="PASIRINKTI","",'GM aktas'!#REF!)</f>
        <v>#REF!</v>
      </c>
      <c r="G18" s="57" t="e">
        <f>IF('GM aktas'!#REF!="PASIRINKTI","",'GM aktas'!#REF!)</f>
        <v>#REF!</v>
      </c>
      <c r="H18" s="94" t="e">
        <f>IF('GM aktas'!#REF!="PASIRINKTI","",'GM aktas'!#REF!)</f>
        <v>#REF!</v>
      </c>
      <c r="I18" s="57" t="e">
        <f>IF(H18="","",VLOOKUP(H18,darbinis!B:C,2,0))</f>
        <v>#REF!</v>
      </c>
      <c r="J18" s="58" t="str">
        <f>IF($B$12&lt;&gt;"pasirinkti",IF(G18="Rangovas pristato į supirktuvę",IF($B$12="Metransa, UAB",VLOOKUP(H18,darbinis!B:E,3,0),VLOOKUP(H18,darbinis!B:E,4,0)),""),"")</f>
        <v/>
      </c>
      <c r="L18" s="2" t="e">
        <f t="shared" si="0"/>
        <v>#REF!</v>
      </c>
    </row>
    <row r="19" spans="2:12" hidden="1" x14ac:dyDescent="0.25">
      <c r="B19" s="57" t="e">
        <f>IF('GM aktas'!#REF!="PASIRINKTI","",'GM aktas'!#REF!)</f>
        <v>#REF!</v>
      </c>
      <c r="C19" s="57" t="e">
        <f>IF('GM aktas'!#REF!="PASIRINKTI","",'GM aktas'!#REF!)</f>
        <v>#REF!</v>
      </c>
      <c r="D19" s="57" t="e">
        <f>IF('GM aktas'!#REF!="PASIRINKTI","",'GM aktas'!#REF!)</f>
        <v>#REF!</v>
      </c>
      <c r="E19" s="57" t="e">
        <f>IF('GM aktas'!#REF!="PASIRINKTI","",'GM aktas'!#REF!)</f>
        <v>#REF!</v>
      </c>
      <c r="F19" s="57" t="e">
        <f>IF('GM aktas'!#REF!="PASIRINKTI","",'GM aktas'!#REF!)</f>
        <v>#REF!</v>
      </c>
      <c r="G19" s="57" t="e">
        <f>IF('GM aktas'!#REF!="PASIRINKTI","",'GM aktas'!#REF!)</f>
        <v>#REF!</v>
      </c>
      <c r="H19" s="94" t="e">
        <f>IF('GM aktas'!#REF!="PASIRINKTI","",'GM aktas'!#REF!)</f>
        <v>#REF!</v>
      </c>
      <c r="I19" s="57" t="e">
        <f>IF(H19="","",VLOOKUP(H19,darbinis!B:C,2,0))</f>
        <v>#REF!</v>
      </c>
      <c r="J19" s="58" t="str">
        <f>IF($B$12&lt;&gt;"pasirinkti",IF(G19="Rangovas pristato į supirktuvę",IF($B$12="Metransa, UAB",VLOOKUP(H19,darbinis!B:E,3,0),VLOOKUP(H19,darbinis!B:E,4,0)),""),"")</f>
        <v/>
      </c>
      <c r="L19" s="2" t="e">
        <f t="shared" si="0"/>
        <v>#REF!</v>
      </c>
    </row>
    <row r="20" spans="2:12" hidden="1" x14ac:dyDescent="0.25">
      <c r="B20" s="57" t="e">
        <f>IF('GM aktas'!#REF!="PASIRINKTI","",'GM aktas'!#REF!)</f>
        <v>#REF!</v>
      </c>
      <c r="C20" s="57" t="e">
        <f>IF('GM aktas'!#REF!="PASIRINKTI","",'GM aktas'!#REF!)</f>
        <v>#REF!</v>
      </c>
      <c r="D20" s="57" t="e">
        <f>IF('GM aktas'!#REF!="PASIRINKTI","",'GM aktas'!#REF!)</f>
        <v>#REF!</v>
      </c>
      <c r="E20" s="57" t="e">
        <f>IF('GM aktas'!#REF!="PASIRINKTI","",'GM aktas'!#REF!)</f>
        <v>#REF!</v>
      </c>
      <c r="F20" s="57" t="e">
        <f>IF('GM aktas'!#REF!="PASIRINKTI","",'GM aktas'!#REF!)</f>
        <v>#REF!</v>
      </c>
      <c r="G20" s="57" t="e">
        <f>IF('GM aktas'!#REF!="PASIRINKTI","",'GM aktas'!#REF!)</f>
        <v>#REF!</v>
      </c>
      <c r="H20" s="94" t="e">
        <f>IF('GM aktas'!#REF!="PASIRINKTI","",'GM aktas'!#REF!)</f>
        <v>#REF!</v>
      </c>
      <c r="I20" s="57" t="e">
        <f>IF(H20="","",VLOOKUP(H20,darbinis!B:C,2,0))</f>
        <v>#REF!</v>
      </c>
      <c r="J20" s="58" t="str">
        <f>IF($B$12&lt;&gt;"pasirinkti",IF(G20="Rangovas pristato į supirktuvę",IF($B$12="Metransa, UAB",VLOOKUP(H20,darbinis!B:E,3,0),VLOOKUP(H20,darbinis!B:E,4,0)),""),"")</f>
        <v/>
      </c>
      <c r="L20" s="2" t="e">
        <f t="shared" si="0"/>
        <v>#REF!</v>
      </c>
    </row>
    <row r="21" spans="2:12" hidden="1" x14ac:dyDescent="0.25">
      <c r="B21" s="57" t="e">
        <f>IF('GM aktas'!#REF!="PASIRINKTI","",'GM aktas'!#REF!)</f>
        <v>#REF!</v>
      </c>
      <c r="C21" s="57" t="e">
        <f>IF('GM aktas'!#REF!="PASIRINKTI","",'GM aktas'!#REF!)</f>
        <v>#REF!</v>
      </c>
      <c r="D21" s="57" t="e">
        <f>IF('GM aktas'!#REF!="PASIRINKTI","",'GM aktas'!#REF!)</f>
        <v>#REF!</v>
      </c>
      <c r="E21" s="57" t="e">
        <f>IF('GM aktas'!#REF!="PASIRINKTI","",'GM aktas'!#REF!)</f>
        <v>#REF!</v>
      </c>
      <c r="F21" s="57" t="e">
        <f>IF('GM aktas'!#REF!="PASIRINKTI","",'GM aktas'!#REF!)</f>
        <v>#REF!</v>
      </c>
      <c r="G21" s="57" t="e">
        <f>IF('GM aktas'!#REF!="PASIRINKTI","",'GM aktas'!#REF!)</f>
        <v>#REF!</v>
      </c>
      <c r="H21" s="94" t="e">
        <f>IF('GM aktas'!#REF!="PASIRINKTI","",'GM aktas'!#REF!)</f>
        <v>#REF!</v>
      </c>
      <c r="I21" s="57" t="e">
        <f>IF(H21="","",VLOOKUP(H21,darbinis!B:C,2,0))</f>
        <v>#REF!</v>
      </c>
      <c r="J21" s="58" t="str">
        <f>IF($B$12&lt;&gt;"pasirinkti",IF(G21="Rangovas pristato į supirktuvę",IF($B$12="Metransa, UAB",VLOOKUP(H21,darbinis!B:E,3,0),VLOOKUP(H21,darbinis!B:E,4,0)),""),"")</f>
        <v/>
      </c>
      <c r="L21" s="2" t="e">
        <f t="shared" si="0"/>
        <v>#REF!</v>
      </c>
    </row>
    <row r="22" spans="2:12" hidden="1" x14ac:dyDescent="0.25">
      <c r="B22" s="57" t="e">
        <f>IF('GM aktas'!#REF!="PASIRINKTI","",'GM aktas'!#REF!)</f>
        <v>#REF!</v>
      </c>
      <c r="C22" s="57" t="e">
        <f>IF('GM aktas'!#REF!="PASIRINKTI","",'GM aktas'!#REF!)</f>
        <v>#REF!</v>
      </c>
      <c r="D22" s="57" t="e">
        <f>IF('GM aktas'!#REF!="PASIRINKTI","",'GM aktas'!#REF!)</f>
        <v>#REF!</v>
      </c>
      <c r="E22" s="57" t="e">
        <f>IF('GM aktas'!#REF!="PASIRINKTI","",'GM aktas'!#REF!)</f>
        <v>#REF!</v>
      </c>
      <c r="F22" s="57" t="e">
        <f>IF('GM aktas'!#REF!="PASIRINKTI","",'GM aktas'!#REF!)</f>
        <v>#REF!</v>
      </c>
      <c r="G22" s="57" t="e">
        <f>IF('GM aktas'!#REF!="PASIRINKTI","",'GM aktas'!#REF!)</f>
        <v>#REF!</v>
      </c>
      <c r="H22" s="94" t="e">
        <f>IF('GM aktas'!#REF!="PASIRINKTI","",'GM aktas'!#REF!)</f>
        <v>#REF!</v>
      </c>
      <c r="I22" s="57" t="e">
        <f>IF(H22="","",VLOOKUP(H22,darbinis!B:C,2,0))</f>
        <v>#REF!</v>
      </c>
      <c r="J22" s="58" t="str">
        <f>IF($B$12&lt;&gt;"pasirinkti",IF(G22="Rangovas pristato į supirktuvę",IF($B$12="Metransa, UAB",VLOOKUP(H22,darbinis!B:E,3,0),VLOOKUP(H22,darbinis!B:E,4,0)),""),"")</f>
        <v/>
      </c>
      <c r="L22" s="2" t="e">
        <f t="shared" si="0"/>
        <v>#REF!</v>
      </c>
    </row>
    <row r="23" spans="2:12" hidden="1" x14ac:dyDescent="0.25">
      <c r="B23" s="57" t="e">
        <f>IF('GM aktas'!#REF!="PASIRINKTI","",'GM aktas'!#REF!)</f>
        <v>#REF!</v>
      </c>
      <c r="C23" s="57" t="e">
        <f>IF('GM aktas'!#REF!="PASIRINKTI","",'GM aktas'!#REF!)</f>
        <v>#REF!</v>
      </c>
      <c r="D23" s="57" t="e">
        <f>IF('GM aktas'!#REF!="PASIRINKTI","",'GM aktas'!#REF!)</f>
        <v>#REF!</v>
      </c>
      <c r="E23" s="57" t="e">
        <f>IF('GM aktas'!#REF!="PASIRINKTI","",'GM aktas'!#REF!)</f>
        <v>#REF!</v>
      </c>
      <c r="F23" s="57" t="e">
        <f>IF('GM aktas'!#REF!="PASIRINKTI","",'GM aktas'!#REF!)</f>
        <v>#REF!</v>
      </c>
      <c r="G23" s="57" t="e">
        <f>IF('GM aktas'!#REF!="PASIRINKTI","",'GM aktas'!#REF!)</f>
        <v>#REF!</v>
      </c>
      <c r="H23" s="94" t="e">
        <f>IF('GM aktas'!#REF!="PASIRINKTI","",'GM aktas'!#REF!)</f>
        <v>#REF!</v>
      </c>
      <c r="I23" s="57" t="e">
        <f>IF(H23="","",VLOOKUP(H23,darbinis!B:C,2,0))</f>
        <v>#REF!</v>
      </c>
      <c r="J23" s="58" t="str">
        <f>IF($B$12&lt;&gt;"pasirinkti",IF(G23="Rangovas pristato į supirktuvę",IF($B$12="Metransa, UAB",VLOOKUP(H23,darbinis!B:E,3,0),VLOOKUP(H23,darbinis!B:E,4,0)),""),"")</f>
        <v/>
      </c>
      <c r="L23" s="2" t="e">
        <f t="shared" si="0"/>
        <v>#REF!</v>
      </c>
    </row>
    <row r="24" spans="2:12" x14ac:dyDescent="0.25">
      <c r="E24" s="2" t="s">
        <v>134</v>
      </c>
      <c r="F24" s="2">
        <f>SUM(F15)</f>
        <v>0</v>
      </c>
      <c r="H24" s="95"/>
    </row>
  </sheetData>
  <sheetProtection algorithmName="SHA-512" hashValue="fZYSyPJzAZhQRJQjQXKyJy5hxx+0wnN37fsJbPOB3LMrcckEB48Zi8Nn0njzrX5UcJ6WR07he6cV2foDPn8Kdg==" saltValue="Me8p5s1qhyY3oi5fPP4sPw==" spinCount="100000" sheet="1" objects="1" scenarios="1"/>
  <autoFilter ref="L14:L23" xr:uid="{00000000-0009-0000-0000-000001000000}">
    <filterColumn colId="0">
      <filters>
        <filter val="1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A178"/>
  <sheetViews>
    <sheetView topLeftCell="B6" workbookViewId="0">
      <selection activeCell="E55" sqref="E55"/>
    </sheetView>
  </sheetViews>
  <sheetFormatPr defaultRowHeight="14.4" x14ac:dyDescent="0.3"/>
  <cols>
    <col min="1" max="1" width="56.6640625" customWidth="1"/>
    <col min="2" max="2" width="15.109375" bestFit="1" customWidth="1"/>
    <col min="3" max="3" width="39.109375" customWidth="1"/>
    <col min="4" max="4" width="15.88671875" customWidth="1"/>
    <col min="5" max="7" width="17.6640625" bestFit="1" customWidth="1"/>
    <col min="8" max="8" width="36.6640625" bestFit="1" customWidth="1"/>
    <col min="9" max="9" width="35" customWidth="1"/>
    <col min="11" max="11" width="28.33203125" customWidth="1"/>
    <col min="12" max="12" width="23.44140625" bestFit="1" customWidth="1"/>
    <col min="13" max="13" width="12.88671875" bestFit="1" customWidth="1"/>
    <col min="18" max="18" width="24.33203125" bestFit="1" customWidth="1"/>
    <col min="19" max="19" width="12.88671875" bestFit="1" customWidth="1"/>
    <col min="23" max="23" width="12" bestFit="1" customWidth="1"/>
    <col min="24" max="24" width="39.109375" bestFit="1" customWidth="1"/>
    <col min="25" max="25" width="15.33203125" bestFit="1" customWidth="1"/>
    <col min="26" max="26" width="11.5546875" bestFit="1" customWidth="1"/>
    <col min="27" max="27" width="15.109375" bestFit="1" customWidth="1"/>
  </cols>
  <sheetData>
    <row r="1" spans="1:27" x14ac:dyDescent="0.3">
      <c r="A1" s="34" t="s">
        <v>21</v>
      </c>
      <c r="C1" s="34" t="s">
        <v>118</v>
      </c>
      <c r="D1" s="34" t="s">
        <v>118</v>
      </c>
      <c r="W1" s="51" t="s">
        <v>52</v>
      </c>
      <c r="X1" s="35" t="s">
        <v>84</v>
      </c>
      <c r="Y1" s="35" t="s">
        <v>123</v>
      </c>
      <c r="Z1" s="35" t="s">
        <v>124</v>
      </c>
    </row>
    <row r="2" spans="1:27" x14ac:dyDescent="0.3">
      <c r="A2" t="s">
        <v>17</v>
      </c>
      <c r="C2" t="s">
        <v>17</v>
      </c>
      <c r="D2" t="s">
        <v>17</v>
      </c>
      <c r="I2" s="34" t="s">
        <v>86</v>
      </c>
      <c r="L2" s="34" t="s">
        <v>8</v>
      </c>
      <c r="R2" t="s">
        <v>215</v>
      </c>
      <c r="W2" s="51">
        <v>17011002001</v>
      </c>
      <c r="X2" s="35" t="s">
        <v>53</v>
      </c>
      <c r="Y2" s="52">
        <v>70</v>
      </c>
      <c r="Z2" s="53">
        <v>30</v>
      </c>
      <c r="AA2" s="92">
        <v>22101000340067</v>
      </c>
    </row>
    <row r="3" spans="1:27" x14ac:dyDescent="0.3">
      <c r="A3" s="76" t="s">
        <v>391</v>
      </c>
      <c r="C3" t="s">
        <v>371</v>
      </c>
      <c r="D3" t="s">
        <v>368</v>
      </c>
      <c r="I3" s="35" t="s">
        <v>17</v>
      </c>
      <c r="L3" s="36" t="s">
        <v>17</v>
      </c>
      <c r="W3" s="51">
        <v>17011002002</v>
      </c>
      <c r="X3" s="35" t="s">
        <v>54</v>
      </c>
      <c r="Y3" s="52">
        <v>75</v>
      </c>
      <c r="Z3" s="53">
        <v>32</v>
      </c>
      <c r="AA3" s="92">
        <v>22101000340068</v>
      </c>
    </row>
    <row r="4" spans="1:27" x14ac:dyDescent="0.3">
      <c r="A4" s="76" t="s">
        <v>289</v>
      </c>
      <c r="C4" t="s">
        <v>394</v>
      </c>
      <c r="D4" t="s">
        <v>369</v>
      </c>
      <c r="I4" s="35" t="s">
        <v>87</v>
      </c>
      <c r="K4" s="40" t="s">
        <v>87</v>
      </c>
      <c r="L4" s="36" t="s">
        <v>108</v>
      </c>
      <c r="R4" s="74" t="s">
        <v>193</v>
      </c>
      <c r="S4" s="76" t="s">
        <v>195</v>
      </c>
      <c r="T4" t="s">
        <v>196</v>
      </c>
      <c r="W4" s="51">
        <v>17011502003</v>
      </c>
      <c r="X4" s="35" t="s">
        <v>55</v>
      </c>
      <c r="Y4" s="52">
        <v>70</v>
      </c>
      <c r="Z4" s="53">
        <v>30</v>
      </c>
      <c r="AA4" s="92">
        <v>22101000340086</v>
      </c>
    </row>
    <row r="5" spans="1:27" x14ac:dyDescent="0.3">
      <c r="C5" t="s">
        <v>395</v>
      </c>
      <c r="D5" t="s">
        <v>370</v>
      </c>
      <c r="I5" s="35" t="s">
        <v>88</v>
      </c>
      <c r="K5" s="86" t="s">
        <v>232</v>
      </c>
      <c r="L5" s="86" t="s">
        <v>233</v>
      </c>
      <c r="R5" s="74" t="s">
        <v>193</v>
      </c>
      <c r="S5" s="76" t="s">
        <v>197</v>
      </c>
      <c r="T5" t="s">
        <v>196</v>
      </c>
      <c r="W5" s="51">
        <v>17011502507</v>
      </c>
      <c r="X5" s="35" t="s">
        <v>56</v>
      </c>
      <c r="Y5" s="52">
        <v>75</v>
      </c>
      <c r="Z5" s="53">
        <v>32</v>
      </c>
      <c r="AA5" s="92">
        <v>22101000340087</v>
      </c>
    </row>
    <row r="6" spans="1:27" x14ac:dyDescent="0.3">
      <c r="C6" t="s">
        <v>370</v>
      </c>
      <c r="D6" t="s">
        <v>372</v>
      </c>
      <c r="F6" t="s">
        <v>375</v>
      </c>
      <c r="I6" t="s">
        <v>193</v>
      </c>
      <c r="K6" s="86" t="s">
        <v>232</v>
      </c>
      <c r="L6" s="87" t="s">
        <v>294</v>
      </c>
      <c r="R6" s="74" t="s">
        <v>89</v>
      </c>
      <c r="S6" s="75" t="s">
        <v>205</v>
      </c>
      <c r="T6" t="s">
        <v>196</v>
      </c>
      <c r="W6" s="51">
        <v>17011503001</v>
      </c>
      <c r="X6" s="35" t="s">
        <v>57</v>
      </c>
      <c r="Y6" s="52">
        <v>75</v>
      </c>
      <c r="Z6" s="53">
        <v>66</v>
      </c>
      <c r="AA6" s="92">
        <v>22101000340088</v>
      </c>
    </row>
    <row r="7" spans="1:27" x14ac:dyDescent="0.3">
      <c r="C7" t="s">
        <v>372</v>
      </c>
      <c r="I7" s="87" t="s">
        <v>256</v>
      </c>
      <c r="K7" s="38" t="s">
        <v>88</v>
      </c>
      <c r="L7" s="36" t="s">
        <v>114</v>
      </c>
      <c r="R7" s="74" t="s">
        <v>194</v>
      </c>
      <c r="S7" s="76" t="s">
        <v>211</v>
      </c>
      <c r="T7" t="s">
        <v>196</v>
      </c>
      <c r="W7" s="51">
        <v>17011505002</v>
      </c>
      <c r="X7" s="35" t="s">
        <v>58</v>
      </c>
      <c r="Y7" s="54">
        <v>130</v>
      </c>
      <c r="Z7" s="53">
        <v>100</v>
      </c>
      <c r="AA7" s="92">
        <v>22101000340089</v>
      </c>
    </row>
    <row r="8" spans="1:27" x14ac:dyDescent="0.3">
      <c r="I8" s="35" t="s">
        <v>89</v>
      </c>
      <c r="K8" s="37"/>
      <c r="L8" s="36"/>
      <c r="R8" s="77" t="s">
        <v>94</v>
      </c>
      <c r="S8" s="78" t="s">
        <v>111</v>
      </c>
      <c r="T8" t="s">
        <v>99</v>
      </c>
      <c r="W8" s="51">
        <v>17011506001</v>
      </c>
      <c r="X8" s="35" t="s">
        <v>59</v>
      </c>
      <c r="Y8" s="54">
        <v>100</v>
      </c>
      <c r="Z8" s="53">
        <v>100</v>
      </c>
      <c r="AA8" s="92">
        <v>22101000340090</v>
      </c>
    </row>
    <row r="9" spans="1:27" x14ac:dyDescent="0.3">
      <c r="A9" s="34" t="s">
        <v>4</v>
      </c>
      <c r="I9" s="88" t="s">
        <v>253</v>
      </c>
      <c r="K9" s="67"/>
      <c r="W9" s="51">
        <v>17011510005</v>
      </c>
      <c r="X9" s="35" t="s">
        <v>60</v>
      </c>
      <c r="Y9" s="54">
        <v>140</v>
      </c>
      <c r="Z9" s="53">
        <v>100</v>
      </c>
      <c r="AA9" s="92">
        <v>22101000340091</v>
      </c>
    </row>
    <row r="10" spans="1:27" x14ac:dyDescent="0.3">
      <c r="A10" t="s">
        <v>17</v>
      </c>
      <c r="I10" s="35" t="s">
        <v>90</v>
      </c>
      <c r="K10" s="35"/>
      <c r="W10" s="51">
        <v>17011512001</v>
      </c>
      <c r="X10" s="35" t="s">
        <v>61</v>
      </c>
      <c r="Y10" s="54">
        <v>100</v>
      </c>
      <c r="Z10" s="53">
        <v>108</v>
      </c>
      <c r="AA10" s="92">
        <v>22101000340092</v>
      </c>
    </row>
    <row r="11" spans="1:27" x14ac:dyDescent="0.3">
      <c r="A11" t="s">
        <v>19</v>
      </c>
      <c r="I11" t="s">
        <v>273</v>
      </c>
      <c r="K11" s="68"/>
      <c r="W11" s="51">
        <v>17011514501</v>
      </c>
      <c r="X11" s="35" t="s">
        <v>62</v>
      </c>
      <c r="Y11" s="54">
        <v>100</v>
      </c>
      <c r="Z11" s="53">
        <v>140</v>
      </c>
      <c r="AA11" s="92">
        <v>22101000340093</v>
      </c>
    </row>
    <row r="12" spans="1:27" x14ac:dyDescent="0.3">
      <c r="A12" t="s">
        <v>18</v>
      </c>
      <c r="I12" s="35" t="s">
        <v>91</v>
      </c>
      <c r="K12" s="35"/>
      <c r="W12" s="51">
        <v>17011515005</v>
      </c>
      <c r="X12" s="35" t="s">
        <v>63</v>
      </c>
      <c r="Y12" s="54">
        <v>250</v>
      </c>
      <c r="Z12" s="53">
        <v>148</v>
      </c>
      <c r="AA12" s="92">
        <v>22101000340094</v>
      </c>
    </row>
    <row r="13" spans="1:27" x14ac:dyDescent="0.3">
      <c r="I13" s="88" t="s">
        <v>251</v>
      </c>
      <c r="K13" s="35"/>
      <c r="L13" s="69"/>
      <c r="R13" s="35" t="s">
        <v>89</v>
      </c>
      <c r="S13" s="87" t="s">
        <v>338</v>
      </c>
      <c r="W13" s="51">
        <v>17011516001</v>
      </c>
      <c r="X13" s="35" t="s">
        <v>64</v>
      </c>
      <c r="Y13" s="54">
        <v>160</v>
      </c>
      <c r="Z13" s="53">
        <v>150</v>
      </c>
      <c r="AA13" s="92">
        <v>22101000340095</v>
      </c>
    </row>
    <row r="14" spans="1:27" x14ac:dyDescent="0.3">
      <c r="A14" s="35" t="s">
        <v>133</v>
      </c>
      <c r="B14" s="51" t="s">
        <v>52</v>
      </c>
      <c r="C14" s="35" t="s">
        <v>84</v>
      </c>
      <c r="D14" s="35" t="s">
        <v>123</v>
      </c>
      <c r="E14" s="35" t="s">
        <v>393</v>
      </c>
      <c r="F14" s="35" t="s">
        <v>373</v>
      </c>
      <c r="G14" s="35" t="s">
        <v>374</v>
      </c>
      <c r="H14" s="35" t="s">
        <v>396</v>
      </c>
      <c r="I14" s="35" t="s">
        <v>92</v>
      </c>
      <c r="K14" s="35"/>
      <c r="L14" s="70"/>
      <c r="R14" s="35" t="s">
        <v>89</v>
      </c>
      <c r="S14" s="87" t="s">
        <v>339</v>
      </c>
      <c r="W14" s="51">
        <v>17011517001</v>
      </c>
      <c r="X14" s="35" t="s">
        <v>65</v>
      </c>
      <c r="Y14" s="54">
        <v>180</v>
      </c>
      <c r="Z14" s="53">
        <v>160</v>
      </c>
      <c r="AA14" s="93" t="e">
        <v>#N/A</v>
      </c>
    </row>
    <row r="15" spans="1:27" x14ac:dyDescent="0.3">
      <c r="A15" s="35" t="s">
        <v>22</v>
      </c>
      <c r="B15" s="92">
        <v>22101000340067</v>
      </c>
      <c r="C15" s="35" t="s">
        <v>386</v>
      </c>
      <c r="D15" s="52">
        <v>75</v>
      </c>
      <c r="E15" s="53">
        <v>10</v>
      </c>
      <c r="F15" s="53">
        <v>36</v>
      </c>
      <c r="G15" s="53">
        <v>40</v>
      </c>
      <c r="H15" s="102">
        <v>10</v>
      </c>
      <c r="I15" t="s">
        <v>274</v>
      </c>
      <c r="K15" s="35"/>
      <c r="R15" s="35" t="s">
        <v>89</v>
      </c>
      <c r="S15" s="87" t="s">
        <v>305</v>
      </c>
      <c r="W15" s="51">
        <v>17011520005</v>
      </c>
      <c r="X15" s="35" t="s">
        <v>66</v>
      </c>
      <c r="Y15" s="54">
        <v>250</v>
      </c>
      <c r="Z15" s="53">
        <v>200</v>
      </c>
      <c r="AA15" s="92">
        <v>22101000340096</v>
      </c>
    </row>
    <row r="16" spans="1:27" x14ac:dyDescent="0.3">
      <c r="A16" s="35" t="s">
        <v>23</v>
      </c>
      <c r="B16" s="92">
        <v>22101000340068</v>
      </c>
      <c r="C16" s="35" t="s">
        <v>385</v>
      </c>
      <c r="D16" s="52">
        <v>75</v>
      </c>
      <c r="E16" s="53">
        <v>10</v>
      </c>
      <c r="F16" s="53">
        <v>38</v>
      </c>
      <c r="G16" s="53">
        <v>38</v>
      </c>
      <c r="H16" s="53">
        <v>10</v>
      </c>
      <c r="I16" s="88" t="s">
        <v>263</v>
      </c>
      <c r="K16" s="79"/>
      <c r="L16" s="80"/>
      <c r="M16" s="82"/>
      <c r="R16" s="35" t="s">
        <v>89</v>
      </c>
      <c r="S16" s="87" t="s">
        <v>306</v>
      </c>
      <c r="W16" s="51">
        <v>17011525014</v>
      </c>
      <c r="X16" s="35" t="s">
        <v>67</v>
      </c>
      <c r="Y16" s="54">
        <v>370</v>
      </c>
      <c r="Z16" s="53">
        <v>274</v>
      </c>
      <c r="AA16" s="92">
        <v>22101000340097</v>
      </c>
    </row>
    <row r="17" spans="1:27" x14ac:dyDescent="0.3">
      <c r="A17" s="35" t="s">
        <v>377</v>
      </c>
      <c r="B17" s="92">
        <v>22101000340243</v>
      </c>
      <c r="C17" s="35" t="s">
        <v>382</v>
      </c>
      <c r="D17" s="52">
        <v>30</v>
      </c>
      <c r="E17" s="101">
        <v>10</v>
      </c>
      <c r="F17" s="101" t="s">
        <v>387</v>
      </c>
      <c r="G17" s="101" t="s">
        <v>387</v>
      </c>
      <c r="H17" s="101">
        <v>10</v>
      </c>
      <c r="I17" s="88" t="s">
        <v>240</v>
      </c>
      <c r="K17" s="37" t="s">
        <v>90</v>
      </c>
      <c r="L17" s="87" t="s">
        <v>340</v>
      </c>
      <c r="R17" s="35" t="s">
        <v>89</v>
      </c>
      <c r="S17" s="87" t="s">
        <v>307</v>
      </c>
      <c r="W17" s="51">
        <v>17011528002</v>
      </c>
      <c r="X17" s="35" t="s">
        <v>68</v>
      </c>
      <c r="Y17" s="54">
        <v>250</v>
      </c>
      <c r="Z17" s="53">
        <v>280</v>
      </c>
      <c r="AA17" s="92">
        <v>22101000340098</v>
      </c>
    </row>
    <row r="18" spans="1:27" x14ac:dyDescent="0.3">
      <c r="A18" s="35" t="s">
        <v>378</v>
      </c>
      <c r="B18" s="92">
        <v>22101000340244</v>
      </c>
      <c r="C18" s="35" t="s">
        <v>383</v>
      </c>
      <c r="D18" s="52">
        <v>30</v>
      </c>
      <c r="E18" s="101">
        <v>10</v>
      </c>
      <c r="F18" s="101" t="s">
        <v>387</v>
      </c>
      <c r="G18" s="101" t="s">
        <v>387</v>
      </c>
      <c r="H18" s="101">
        <v>10</v>
      </c>
      <c r="I18" s="35" t="s">
        <v>354</v>
      </c>
      <c r="K18" s="37" t="s">
        <v>90</v>
      </c>
      <c r="L18" s="36" t="s">
        <v>98</v>
      </c>
      <c r="R18" s="35" t="s">
        <v>89</v>
      </c>
      <c r="S18" s="35" t="s">
        <v>115</v>
      </c>
      <c r="W18" s="51">
        <v>17011529002</v>
      </c>
      <c r="X18" s="35" t="s">
        <v>69</v>
      </c>
      <c r="Y18" s="54">
        <v>250</v>
      </c>
      <c r="Z18" s="53">
        <v>312</v>
      </c>
      <c r="AA18" s="92">
        <v>22101000340099</v>
      </c>
    </row>
    <row r="19" spans="1:27" x14ac:dyDescent="0.3">
      <c r="A19" s="35" t="s">
        <v>379</v>
      </c>
      <c r="B19" s="92">
        <v>22101000340245</v>
      </c>
      <c r="C19" s="35" t="s">
        <v>53</v>
      </c>
      <c r="D19" s="52">
        <v>72</v>
      </c>
      <c r="E19" s="101">
        <v>10</v>
      </c>
      <c r="F19" s="101" t="s">
        <v>387</v>
      </c>
      <c r="G19" s="101" t="s">
        <v>387</v>
      </c>
      <c r="H19" s="101">
        <v>10</v>
      </c>
      <c r="I19" s="35" t="s">
        <v>93</v>
      </c>
      <c r="K19" s="37"/>
      <c r="L19" s="36"/>
      <c r="R19" s="35" t="s">
        <v>89</v>
      </c>
      <c r="S19" s="35" t="s">
        <v>198</v>
      </c>
      <c r="W19" s="51">
        <v>17011532010</v>
      </c>
      <c r="X19" s="35" t="s">
        <v>70</v>
      </c>
      <c r="Y19" s="54">
        <v>460</v>
      </c>
      <c r="Z19" s="53">
        <v>384</v>
      </c>
      <c r="AA19" s="92">
        <v>22101000340100</v>
      </c>
    </row>
    <row r="20" spans="1:27" x14ac:dyDescent="0.3">
      <c r="A20" s="35" t="s">
        <v>380</v>
      </c>
      <c r="B20" s="92">
        <v>22101000340246</v>
      </c>
      <c r="C20" s="35" t="s">
        <v>384</v>
      </c>
      <c r="D20" s="54">
        <v>72</v>
      </c>
      <c r="E20" s="101">
        <v>10</v>
      </c>
      <c r="F20" s="101" t="s">
        <v>387</v>
      </c>
      <c r="G20" s="101" t="s">
        <v>387</v>
      </c>
      <c r="H20" s="101">
        <v>10</v>
      </c>
      <c r="I20" s="35" t="s">
        <v>220</v>
      </c>
      <c r="K20" s="37"/>
      <c r="R20" s="35" t="s">
        <v>89</v>
      </c>
      <c r="S20" s="35" t="s">
        <v>199</v>
      </c>
      <c r="W20" s="51">
        <v>17011532502</v>
      </c>
      <c r="X20" s="35" t="s">
        <v>71</v>
      </c>
      <c r="Y20" s="54">
        <v>440</v>
      </c>
      <c r="Z20" s="53">
        <v>400</v>
      </c>
      <c r="AA20" s="93" t="e">
        <v>#N/A</v>
      </c>
    </row>
    <row r="21" spans="1:27" x14ac:dyDescent="0.3">
      <c r="A21" s="35" t="s">
        <v>381</v>
      </c>
      <c r="B21" s="92">
        <v>22101000340247</v>
      </c>
      <c r="C21" s="35" t="s">
        <v>54</v>
      </c>
      <c r="D21" s="54">
        <v>72</v>
      </c>
      <c r="E21" s="101">
        <v>10</v>
      </c>
      <c r="F21" s="101" t="s">
        <v>387</v>
      </c>
      <c r="G21" s="101" t="s">
        <v>387</v>
      </c>
      <c r="H21" s="101">
        <v>10</v>
      </c>
      <c r="I21" s="88" t="s">
        <v>239</v>
      </c>
      <c r="K21" s="41" t="s">
        <v>92</v>
      </c>
      <c r="L21" s="36" t="s">
        <v>116</v>
      </c>
      <c r="R21" s="35" t="s">
        <v>89</v>
      </c>
      <c r="S21" s="35" t="s">
        <v>200</v>
      </c>
      <c r="W21" s="51">
        <v>17011532501</v>
      </c>
      <c r="X21" s="35" t="s">
        <v>72</v>
      </c>
      <c r="Y21" s="54">
        <v>450</v>
      </c>
      <c r="Z21" s="53">
        <v>457</v>
      </c>
      <c r="AA21" s="92">
        <v>22101000340101</v>
      </c>
    </row>
    <row r="22" spans="1:27" x14ac:dyDescent="0.3">
      <c r="A22" s="35" t="s">
        <v>24</v>
      </c>
      <c r="B22" s="92">
        <v>22101000340086</v>
      </c>
      <c r="C22" s="35" t="s">
        <v>55</v>
      </c>
      <c r="D22" s="52">
        <v>72</v>
      </c>
      <c r="E22" s="53">
        <v>35</v>
      </c>
      <c r="F22" s="53">
        <v>36</v>
      </c>
      <c r="G22" s="53">
        <v>50</v>
      </c>
      <c r="H22" s="103">
        <v>35</v>
      </c>
      <c r="I22" s="89" t="s">
        <v>194</v>
      </c>
      <c r="K22" s="41" t="s">
        <v>92</v>
      </c>
      <c r="L22" s="36" t="s">
        <v>264</v>
      </c>
      <c r="R22" s="35" t="s">
        <v>89</v>
      </c>
      <c r="S22" s="35" t="s">
        <v>201</v>
      </c>
      <c r="W22" s="51">
        <v>17011533001</v>
      </c>
      <c r="X22" s="35" t="s">
        <v>73</v>
      </c>
      <c r="Y22" s="54">
        <v>480</v>
      </c>
      <c r="Z22" s="53">
        <v>480</v>
      </c>
      <c r="AA22" s="92">
        <v>22101000340102</v>
      </c>
    </row>
    <row r="23" spans="1:27" x14ac:dyDescent="0.3">
      <c r="A23" s="35" t="s">
        <v>25</v>
      </c>
      <c r="B23" s="92">
        <v>22101000340087</v>
      </c>
      <c r="C23" s="35" t="s">
        <v>56</v>
      </c>
      <c r="D23" s="52">
        <v>77</v>
      </c>
      <c r="E23" s="53">
        <v>40</v>
      </c>
      <c r="F23" s="53">
        <v>38</v>
      </c>
      <c r="G23" s="53">
        <v>90</v>
      </c>
      <c r="H23" s="104">
        <v>40</v>
      </c>
      <c r="I23" s="90" t="s">
        <v>248</v>
      </c>
      <c r="K23" s="71"/>
      <c r="R23" s="35" t="s">
        <v>89</v>
      </c>
      <c r="S23" s="35" t="s">
        <v>202</v>
      </c>
      <c r="W23" s="51">
        <v>17011540002</v>
      </c>
      <c r="X23" s="35" t="s">
        <v>74</v>
      </c>
      <c r="Y23" s="54">
        <v>560</v>
      </c>
      <c r="Z23" s="53">
        <v>540</v>
      </c>
      <c r="AA23" s="92">
        <v>22101000340103</v>
      </c>
    </row>
    <row r="24" spans="1:27" x14ac:dyDescent="0.3">
      <c r="A24" s="35" t="s">
        <v>26</v>
      </c>
      <c r="B24" s="92">
        <v>22101000340088</v>
      </c>
      <c r="C24" s="35" t="s">
        <v>57</v>
      </c>
      <c r="D24" s="52">
        <v>77</v>
      </c>
      <c r="E24" s="53">
        <v>40</v>
      </c>
      <c r="F24" s="53">
        <v>79</v>
      </c>
      <c r="G24" s="53">
        <v>90</v>
      </c>
      <c r="H24" s="102">
        <v>40</v>
      </c>
      <c r="I24" t="s">
        <v>275</v>
      </c>
      <c r="K24" s="40"/>
      <c r="R24" s="35" t="s">
        <v>89</v>
      </c>
      <c r="S24" s="35" t="s">
        <v>203</v>
      </c>
      <c r="W24" s="51">
        <v>17011546001</v>
      </c>
      <c r="X24" s="35" t="s">
        <v>126</v>
      </c>
      <c r="Y24" s="54">
        <v>600</v>
      </c>
      <c r="Z24" s="53">
        <v>560</v>
      </c>
      <c r="AA24" s="92">
        <v>22101000340105</v>
      </c>
    </row>
    <row r="25" spans="1:27" x14ac:dyDescent="0.3">
      <c r="A25" s="35" t="s">
        <v>27</v>
      </c>
      <c r="B25" s="92">
        <v>22101000340089</v>
      </c>
      <c r="C25" s="35" t="s">
        <v>58</v>
      </c>
      <c r="D25" s="54">
        <v>97</v>
      </c>
      <c r="E25" s="53">
        <v>60</v>
      </c>
      <c r="F25" s="53">
        <v>96</v>
      </c>
      <c r="G25" s="53">
        <v>96</v>
      </c>
      <c r="H25" s="102">
        <v>60</v>
      </c>
      <c r="I25" t="s">
        <v>94</v>
      </c>
      <c r="K25" s="81"/>
      <c r="L25" s="82"/>
      <c r="M25" s="82"/>
      <c r="R25" s="35" t="s">
        <v>89</v>
      </c>
      <c r="S25" s="35" t="s">
        <v>204</v>
      </c>
      <c r="W25" s="51">
        <v>17011543001</v>
      </c>
      <c r="X25" s="35" t="s">
        <v>75</v>
      </c>
      <c r="Y25" s="54">
        <v>700</v>
      </c>
      <c r="Z25" s="53">
        <v>640</v>
      </c>
      <c r="AA25" s="92">
        <v>22101000340104</v>
      </c>
    </row>
    <row r="26" spans="1:27" x14ac:dyDescent="0.3">
      <c r="A26" s="35" t="s">
        <v>28</v>
      </c>
      <c r="B26" s="92">
        <v>22101000340090</v>
      </c>
      <c r="C26" s="35" t="s">
        <v>59</v>
      </c>
      <c r="D26" s="54">
        <v>77</v>
      </c>
      <c r="E26" s="53">
        <v>78</v>
      </c>
      <c r="F26" s="53">
        <v>120</v>
      </c>
      <c r="G26" s="53">
        <v>120</v>
      </c>
      <c r="H26" s="102">
        <v>78</v>
      </c>
      <c r="I26" s="100" t="s">
        <v>221</v>
      </c>
      <c r="K26" s="81"/>
      <c r="L26" s="82"/>
      <c r="M26" s="82"/>
      <c r="P26" t="s">
        <v>216</v>
      </c>
      <c r="R26" s="35" t="s">
        <v>89</v>
      </c>
      <c r="S26" s="35" t="s">
        <v>214</v>
      </c>
      <c r="W26" s="51">
        <v>17011548009</v>
      </c>
      <c r="X26" s="35" t="s">
        <v>76</v>
      </c>
      <c r="Y26" s="54">
        <v>900</v>
      </c>
      <c r="Z26" s="53">
        <v>720</v>
      </c>
      <c r="AA26" s="92">
        <v>22101000340106</v>
      </c>
    </row>
    <row r="27" spans="1:27" x14ac:dyDescent="0.3">
      <c r="A27" s="35" t="s">
        <v>29</v>
      </c>
      <c r="B27" s="92">
        <v>22101000340091</v>
      </c>
      <c r="C27" s="35" t="s">
        <v>60</v>
      </c>
      <c r="D27" s="54">
        <v>105</v>
      </c>
      <c r="E27" s="53">
        <v>80</v>
      </c>
      <c r="F27" s="53">
        <v>108</v>
      </c>
      <c r="G27" s="53">
        <v>108</v>
      </c>
      <c r="H27" s="102">
        <v>80</v>
      </c>
      <c r="I27" t="s">
        <v>375</v>
      </c>
      <c r="K27" s="39"/>
      <c r="L27" s="36"/>
      <c r="R27" s="35" t="s">
        <v>89</v>
      </c>
      <c r="S27" s="35" t="s">
        <v>206</v>
      </c>
      <c r="W27" s="51">
        <v>17011552002</v>
      </c>
      <c r="X27" s="35" t="s">
        <v>77</v>
      </c>
      <c r="Y27" s="54">
        <v>1010</v>
      </c>
      <c r="Z27" s="53">
        <v>1120</v>
      </c>
      <c r="AA27" s="92">
        <v>22101000340107</v>
      </c>
    </row>
    <row r="28" spans="1:27" x14ac:dyDescent="0.3">
      <c r="A28" s="35" t="s">
        <v>30</v>
      </c>
      <c r="B28" s="92">
        <v>22101000340092</v>
      </c>
      <c r="C28" s="35" t="s">
        <v>61</v>
      </c>
      <c r="D28" s="54">
        <v>100</v>
      </c>
      <c r="E28" s="53">
        <v>100</v>
      </c>
      <c r="F28" s="53">
        <v>129</v>
      </c>
      <c r="G28" s="53">
        <v>140</v>
      </c>
      <c r="H28" s="102">
        <v>100</v>
      </c>
      <c r="I28" t="s">
        <v>95</v>
      </c>
      <c r="K28" s="37" t="s">
        <v>95</v>
      </c>
      <c r="L28" s="87" t="s">
        <v>346</v>
      </c>
      <c r="R28" s="35" t="s">
        <v>89</v>
      </c>
      <c r="S28" s="35" t="s">
        <v>258</v>
      </c>
      <c r="W28" s="51">
        <v>17011556003</v>
      </c>
      <c r="X28" s="35" t="s">
        <v>78</v>
      </c>
      <c r="Y28" s="54">
        <v>1000</v>
      </c>
      <c r="Z28" s="53">
        <v>936</v>
      </c>
      <c r="AA28" s="92">
        <v>22101000340108</v>
      </c>
    </row>
    <row r="29" spans="1:27" x14ac:dyDescent="0.3">
      <c r="A29" s="35" t="s">
        <v>31</v>
      </c>
      <c r="B29" s="92">
        <v>22101000340093</v>
      </c>
      <c r="C29" s="35" t="s">
        <v>62</v>
      </c>
      <c r="D29" s="54">
        <v>87</v>
      </c>
      <c r="E29" s="53">
        <v>120</v>
      </c>
      <c r="F29" s="53">
        <v>133</v>
      </c>
      <c r="G29" s="53">
        <v>133</v>
      </c>
      <c r="H29" s="102">
        <v>120</v>
      </c>
      <c r="I29" s="87" t="s">
        <v>238</v>
      </c>
      <c r="K29" s="37" t="s">
        <v>95</v>
      </c>
      <c r="L29" s="36" t="s">
        <v>287</v>
      </c>
      <c r="R29" s="35" t="s">
        <v>89</v>
      </c>
      <c r="S29" s="35" t="s">
        <v>259</v>
      </c>
      <c r="W29" s="51">
        <v>17011558005</v>
      </c>
      <c r="X29" s="35" t="s">
        <v>79</v>
      </c>
      <c r="Y29" s="54">
        <v>1200</v>
      </c>
      <c r="Z29" s="53">
        <v>1080</v>
      </c>
      <c r="AA29" s="93" t="e">
        <v>#N/A</v>
      </c>
    </row>
    <row r="30" spans="1:27" x14ac:dyDescent="0.3">
      <c r="A30" s="35" t="s">
        <v>32</v>
      </c>
      <c r="B30" s="92">
        <v>22101000340094</v>
      </c>
      <c r="C30" s="35" t="s">
        <v>63</v>
      </c>
      <c r="D30" s="54">
        <v>165</v>
      </c>
      <c r="E30" s="53">
        <v>150</v>
      </c>
      <c r="F30" s="53">
        <v>138</v>
      </c>
      <c r="G30" s="53">
        <v>138</v>
      </c>
      <c r="H30" s="102">
        <v>150</v>
      </c>
      <c r="I30" s="87" t="s">
        <v>237</v>
      </c>
      <c r="K30" s="37" t="s">
        <v>95</v>
      </c>
      <c r="L30" s="36" t="s">
        <v>265</v>
      </c>
      <c r="R30" s="35" t="s">
        <v>89</v>
      </c>
      <c r="S30" s="35" t="s">
        <v>272</v>
      </c>
      <c r="W30" s="51">
        <v>17011564002</v>
      </c>
      <c r="X30" s="35" t="s">
        <v>80</v>
      </c>
      <c r="Y30" s="54">
        <v>1300</v>
      </c>
      <c r="Z30" s="53">
        <v>1200</v>
      </c>
      <c r="AA30" s="92">
        <v>22101000340109</v>
      </c>
    </row>
    <row r="31" spans="1:27" ht="15.6" x14ac:dyDescent="0.35">
      <c r="A31" s="35" t="s">
        <v>33</v>
      </c>
      <c r="B31" s="92">
        <v>22101000340095</v>
      </c>
      <c r="C31" s="35" t="s">
        <v>64</v>
      </c>
      <c r="D31" s="54">
        <v>195</v>
      </c>
      <c r="E31" s="53">
        <v>150</v>
      </c>
      <c r="F31" s="53">
        <v>180</v>
      </c>
      <c r="G31" s="53">
        <v>200</v>
      </c>
      <c r="H31" s="102">
        <v>150</v>
      </c>
      <c r="I31" t="s">
        <v>96</v>
      </c>
      <c r="K31" s="39" t="s">
        <v>95</v>
      </c>
      <c r="L31" s="36" t="s">
        <v>266</v>
      </c>
      <c r="R31" s="35" t="s">
        <v>89</v>
      </c>
      <c r="S31" s="69" t="s">
        <v>279</v>
      </c>
      <c r="W31" s="51">
        <v>17350112004</v>
      </c>
      <c r="X31" s="35" t="s">
        <v>81</v>
      </c>
      <c r="Y31" s="54">
        <v>840</v>
      </c>
      <c r="Z31" s="55">
        <v>270</v>
      </c>
      <c r="AA31" s="92">
        <v>22101000340006</v>
      </c>
    </row>
    <row r="32" spans="1:27" ht="15.6" x14ac:dyDescent="0.35">
      <c r="A32" s="35" t="s">
        <v>34</v>
      </c>
      <c r="B32" s="92">
        <v>22101000340207</v>
      </c>
      <c r="C32" s="35" t="s">
        <v>65</v>
      </c>
      <c r="D32" s="54">
        <v>195</v>
      </c>
      <c r="E32" s="53">
        <v>150</v>
      </c>
      <c r="F32" s="53">
        <v>192</v>
      </c>
      <c r="G32" s="53">
        <v>210</v>
      </c>
      <c r="H32" s="102">
        <v>150</v>
      </c>
      <c r="I32" t="s">
        <v>97</v>
      </c>
      <c r="K32" s="37" t="s">
        <v>95</v>
      </c>
      <c r="L32" s="36" t="s">
        <v>107</v>
      </c>
      <c r="R32" s="35" t="s">
        <v>89</v>
      </c>
      <c r="S32" s="69" t="s">
        <v>284</v>
      </c>
      <c r="W32" s="51">
        <v>17350112015</v>
      </c>
      <c r="X32" s="35" t="s">
        <v>82</v>
      </c>
      <c r="Y32" s="54">
        <v>850</v>
      </c>
      <c r="Z32" s="55">
        <v>560</v>
      </c>
      <c r="AA32" s="92">
        <v>22101000340010</v>
      </c>
    </row>
    <row r="33" spans="1:27" ht="15.6" x14ac:dyDescent="0.35">
      <c r="A33" s="35" t="s">
        <v>35</v>
      </c>
      <c r="B33" s="92">
        <v>22101000340096</v>
      </c>
      <c r="C33" s="35" t="s">
        <v>66</v>
      </c>
      <c r="D33" s="54">
        <v>182</v>
      </c>
      <c r="E33" s="53">
        <v>220</v>
      </c>
      <c r="F33" s="53">
        <v>169</v>
      </c>
      <c r="G33" s="53">
        <v>162</v>
      </c>
      <c r="H33" s="102">
        <v>230</v>
      </c>
      <c r="I33" t="s">
        <v>375</v>
      </c>
      <c r="K33" s="39" t="s">
        <v>95</v>
      </c>
      <c r="L33" s="36" t="s">
        <v>109</v>
      </c>
      <c r="R33" s="35" t="s">
        <v>89</v>
      </c>
      <c r="S33" s="69" t="s">
        <v>285</v>
      </c>
      <c r="W33" s="51">
        <v>17350112002</v>
      </c>
      <c r="X33" s="35" t="s">
        <v>83</v>
      </c>
      <c r="Y33" s="54">
        <v>800</v>
      </c>
      <c r="Z33" s="55">
        <v>250</v>
      </c>
      <c r="AA33" s="92">
        <v>22101000340005</v>
      </c>
    </row>
    <row r="34" spans="1:27" ht="15.6" x14ac:dyDescent="0.35">
      <c r="A34" s="35" t="s">
        <v>36</v>
      </c>
      <c r="B34" s="92">
        <v>22101000340097</v>
      </c>
      <c r="C34" s="35" t="s">
        <v>67</v>
      </c>
      <c r="D34" s="54">
        <v>202</v>
      </c>
      <c r="E34" s="53">
        <v>240</v>
      </c>
      <c r="F34" s="53">
        <v>242</v>
      </c>
      <c r="G34" s="53">
        <v>232</v>
      </c>
      <c r="H34" s="102">
        <v>260</v>
      </c>
      <c r="K34" s="39" t="s">
        <v>96</v>
      </c>
      <c r="L34" s="36" t="s">
        <v>113</v>
      </c>
      <c r="R34" s="35" t="s">
        <v>89</v>
      </c>
      <c r="S34" s="69" t="s">
        <v>292</v>
      </c>
      <c r="W34" s="51">
        <v>17350112018</v>
      </c>
      <c r="X34" s="35" t="s">
        <v>130</v>
      </c>
      <c r="Y34" s="54">
        <v>800</v>
      </c>
      <c r="Z34" s="55">
        <v>283</v>
      </c>
      <c r="AA34" s="92">
        <v>22101000340011</v>
      </c>
    </row>
    <row r="35" spans="1:27" ht="15.6" x14ac:dyDescent="0.35">
      <c r="A35" s="35" t="s">
        <v>37</v>
      </c>
      <c r="B35" s="92">
        <v>22101000340098</v>
      </c>
      <c r="C35" s="35" t="s">
        <v>68</v>
      </c>
      <c r="D35" s="54">
        <v>264</v>
      </c>
      <c r="E35" s="53">
        <v>300</v>
      </c>
      <c r="F35" s="53">
        <v>266</v>
      </c>
      <c r="G35" s="53">
        <v>300</v>
      </c>
      <c r="H35" s="102">
        <v>300</v>
      </c>
      <c r="K35" s="38"/>
      <c r="L35" s="36"/>
      <c r="M35" s="86"/>
      <c r="R35" s="35" t="s">
        <v>89</v>
      </c>
      <c r="S35" s="87" t="s">
        <v>295</v>
      </c>
      <c r="W35" s="51">
        <v>17350112019</v>
      </c>
      <c r="X35" s="35" t="s">
        <v>132</v>
      </c>
      <c r="Y35" s="54">
        <v>100</v>
      </c>
      <c r="Z35" s="55">
        <v>220</v>
      </c>
      <c r="AA35" s="93" t="e">
        <v>#N/A</v>
      </c>
    </row>
    <row r="36" spans="1:27" x14ac:dyDescent="0.3">
      <c r="A36" s="35" t="s">
        <v>38</v>
      </c>
      <c r="B36" s="92">
        <v>22101000340099</v>
      </c>
      <c r="C36" s="35" t="s">
        <v>69</v>
      </c>
      <c r="D36" s="54">
        <v>280</v>
      </c>
      <c r="E36" s="53">
        <v>310</v>
      </c>
      <c r="F36" s="53">
        <v>374</v>
      </c>
      <c r="G36" s="53">
        <v>374</v>
      </c>
      <c r="H36" s="102">
        <v>310</v>
      </c>
      <c r="K36" s="73"/>
      <c r="L36" s="36"/>
      <c r="M36" s="86"/>
      <c r="R36" s="35" t="s">
        <v>89</v>
      </c>
      <c r="S36" s="87" t="s">
        <v>296</v>
      </c>
    </row>
    <row r="37" spans="1:27" x14ac:dyDescent="0.3">
      <c r="A37" s="35" t="s">
        <v>39</v>
      </c>
      <c r="B37" s="92">
        <v>22101000340100</v>
      </c>
      <c r="C37" s="35" t="s">
        <v>70</v>
      </c>
      <c r="D37" s="54">
        <v>310</v>
      </c>
      <c r="E37" s="53">
        <v>400</v>
      </c>
      <c r="F37" s="53">
        <v>384</v>
      </c>
      <c r="G37" s="53">
        <v>384</v>
      </c>
      <c r="H37" s="102">
        <v>400</v>
      </c>
      <c r="K37" s="71"/>
      <c r="L37" s="36"/>
      <c r="M37" s="86"/>
    </row>
    <row r="38" spans="1:27" ht="14.25" customHeight="1" x14ac:dyDescent="0.3">
      <c r="A38" s="35" t="s">
        <v>40</v>
      </c>
      <c r="B38" s="92">
        <v>22101000340208</v>
      </c>
      <c r="C38" s="35" t="s">
        <v>71</v>
      </c>
      <c r="D38" s="54">
        <v>410</v>
      </c>
      <c r="E38" s="53">
        <v>450</v>
      </c>
      <c r="F38" s="53">
        <v>480</v>
      </c>
      <c r="G38" s="53">
        <v>530</v>
      </c>
      <c r="H38" s="102">
        <v>450</v>
      </c>
      <c r="K38" s="41"/>
      <c r="R38" s="39" t="s">
        <v>94</v>
      </c>
      <c r="S38" s="87" t="s">
        <v>345</v>
      </c>
    </row>
    <row r="39" spans="1:27" x14ac:dyDescent="0.3">
      <c r="A39" s="35" t="s">
        <v>41</v>
      </c>
      <c r="B39" s="92">
        <v>22101000340101</v>
      </c>
      <c r="C39" s="35" t="s">
        <v>72</v>
      </c>
      <c r="D39" s="54">
        <v>700</v>
      </c>
      <c r="E39" s="53">
        <v>450</v>
      </c>
      <c r="F39" s="53">
        <v>548</v>
      </c>
      <c r="G39" s="53">
        <v>548</v>
      </c>
      <c r="H39" s="102">
        <v>450</v>
      </c>
      <c r="K39" s="41"/>
      <c r="R39" s="39" t="s">
        <v>94</v>
      </c>
      <c r="S39" s="87" t="s">
        <v>309</v>
      </c>
    </row>
    <row r="40" spans="1:27" x14ac:dyDescent="0.3">
      <c r="A40" s="35" t="s">
        <v>42</v>
      </c>
      <c r="B40" s="92">
        <v>22101000340102</v>
      </c>
      <c r="C40" s="35" t="s">
        <v>73</v>
      </c>
      <c r="D40" s="54">
        <v>615</v>
      </c>
      <c r="E40" s="53">
        <v>570</v>
      </c>
      <c r="F40" s="53">
        <v>576</v>
      </c>
      <c r="G40" s="53">
        <v>576</v>
      </c>
      <c r="H40" s="102">
        <v>570</v>
      </c>
      <c r="K40" s="83"/>
      <c r="L40" s="82"/>
      <c r="M40" s="82"/>
      <c r="R40" s="39" t="s">
        <v>94</v>
      </c>
      <c r="S40" s="36" t="s">
        <v>103</v>
      </c>
    </row>
    <row r="41" spans="1:27" x14ac:dyDescent="0.3">
      <c r="A41" s="35" t="s">
        <v>43</v>
      </c>
      <c r="B41" s="92">
        <v>22101000340103</v>
      </c>
      <c r="C41" s="35" t="s">
        <v>74</v>
      </c>
      <c r="D41" s="54">
        <v>455</v>
      </c>
      <c r="E41" s="53">
        <v>720</v>
      </c>
      <c r="F41" s="53">
        <v>540</v>
      </c>
      <c r="G41" s="53">
        <v>540</v>
      </c>
      <c r="H41" s="102">
        <v>650</v>
      </c>
      <c r="K41" s="41"/>
      <c r="L41" s="86"/>
      <c r="M41" s="82"/>
      <c r="R41" s="38" t="s">
        <v>94</v>
      </c>
      <c r="S41" s="72" t="s">
        <v>104</v>
      </c>
    </row>
    <row r="42" spans="1:27" x14ac:dyDescent="0.3">
      <c r="A42" s="35" t="s">
        <v>125</v>
      </c>
      <c r="B42" s="92">
        <v>22101000340105</v>
      </c>
      <c r="C42" s="35" t="s">
        <v>126</v>
      </c>
      <c r="D42" s="54">
        <v>640</v>
      </c>
      <c r="E42" s="53">
        <v>900</v>
      </c>
      <c r="F42" s="53">
        <v>672</v>
      </c>
      <c r="G42" s="53">
        <v>672</v>
      </c>
      <c r="H42" s="102">
        <v>900</v>
      </c>
      <c r="I42" t="s">
        <v>143</v>
      </c>
      <c r="J42" t="s">
        <v>144</v>
      </c>
      <c r="K42" s="37" t="s">
        <v>91</v>
      </c>
      <c r="L42" s="87" t="s">
        <v>308</v>
      </c>
      <c r="R42" s="39" t="s">
        <v>94</v>
      </c>
      <c r="S42" s="72" t="s">
        <v>105</v>
      </c>
    </row>
    <row r="43" spans="1:27" x14ac:dyDescent="0.3">
      <c r="A43" s="35" t="s">
        <v>44</v>
      </c>
      <c r="B43" s="92">
        <v>22101000340104</v>
      </c>
      <c r="C43" s="35" t="s">
        <v>75</v>
      </c>
      <c r="D43" s="54">
        <v>850</v>
      </c>
      <c r="E43" s="53">
        <v>900</v>
      </c>
      <c r="F43" s="53">
        <v>768</v>
      </c>
      <c r="G43" s="53">
        <v>768</v>
      </c>
      <c r="H43" s="53">
        <v>900</v>
      </c>
      <c r="I43" s="64" t="s">
        <v>145</v>
      </c>
      <c r="J43" s="64">
        <v>47031</v>
      </c>
      <c r="K43" s="37" t="s">
        <v>91</v>
      </c>
      <c r="L43" s="87" t="s">
        <v>301</v>
      </c>
      <c r="M43" s="82"/>
      <c r="R43" s="40" t="s">
        <v>94</v>
      </c>
      <c r="S43" s="36" t="s">
        <v>106</v>
      </c>
    </row>
    <row r="44" spans="1:27" x14ac:dyDescent="0.3">
      <c r="A44" s="35" t="s">
        <v>45</v>
      </c>
      <c r="B44" s="92">
        <v>22101000340106</v>
      </c>
      <c r="C44" s="35" t="s">
        <v>76</v>
      </c>
      <c r="D44" s="54">
        <v>737</v>
      </c>
      <c r="E44" s="53">
        <v>920</v>
      </c>
      <c r="F44" s="53">
        <v>864</v>
      </c>
      <c r="G44" s="53">
        <v>864</v>
      </c>
      <c r="H44" s="53">
        <v>920</v>
      </c>
      <c r="I44" s="64" t="s">
        <v>146</v>
      </c>
      <c r="J44" s="64">
        <v>47031</v>
      </c>
      <c r="K44" s="37" t="s">
        <v>91</v>
      </c>
      <c r="L44" s="87" t="s">
        <v>302</v>
      </c>
      <c r="R44" s="77" t="s">
        <v>94</v>
      </c>
      <c r="S44" s="78" t="s">
        <v>111</v>
      </c>
    </row>
    <row r="45" spans="1:27" x14ac:dyDescent="0.3">
      <c r="A45" s="35" t="s">
        <v>46</v>
      </c>
      <c r="B45" s="92">
        <v>22101000340107</v>
      </c>
      <c r="C45" s="35" t="s">
        <v>77</v>
      </c>
      <c r="D45" s="54">
        <v>970</v>
      </c>
      <c r="E45" s="53">
        <v>1350</v>
      </c>
      <c r="F45" s="53">
        <v>1344</v>
      </c>
      <c r="G45" s="53">
        <v>1344</v>
      </c>
      <c r="H45" s="53">
        <v>1350</v>
      </c>
      <c r="I45" s="64" t="s">
        <v>147</v>
      </c>
      <c r="J45" s="64">
        <v>43033</v>
      </c>
      <c r="K45" s="37" t="s">
        <v>91</v>
      </c>
      <c r="L45" s="36" t="s">
        <v>271</v>
      </c>
      <c r="R45" s="40" t="s">
        <v>94</v>
      </c>
      <c r="S45" s="40" t="s">
        <v>260</v>
      </c>
    </row>
    <row r="46" spans="1:27" x14ac:dyDescent="0.3">
      <c r="A46" s="35" t="s">
        <v>47</v>
      </c>
      <c r="B46" s="92">
        <v>22101000340108</v>
      </c>
      <c r="C46" s="35" t="s">
        <v>78</v>
      </c>
      <c r="D46" s="54">
        <v>1025</v>
      </c>
      <c r="E46" s="53">
        <v>1350</v>
      </c>
      <c r="F46" s="53">
        <v>1123</v>
      </c>
      <c r="G46" s="53">
        <v>1123</v>
      </c>
      <c r="H46" s="53">
        <v>1350</v>
      </c>
      <c r="I46" s="64" t="s">
        <v>148</v>
      </c>
      <c r="J46" s="64">
        <v>46031</v>
      </c>
      <c r="K46" s="37" t="s">
        <v>91</v>
      </c>
      <c r="L46" s="36" t="s">
        <v>101</v>
      </c>
      <c r="R46" s="40" t="s">
        <v>94</v>
      </c>
      <c r="S46" s="87" t="s">
        <v>299</v>
      </c>
    </row>
    <row r="47" spans="1:27" x14ac:dyDescent="0.3">
      <c r="A47" s="35" t="s">
        <v>48</v>
      </c>
      <c r="B47" s="92">
        <v>22101000340209</v>
      </c>
      <c r="C47" s="35" t="s">
        <v>79</v>
      </c>
      <c r="D47" s="54">
        <v>1300</v>
      </c>
      <c r="E47" s="53">
        <v>2000</v>
      </c>
      <c r="F47" s="53">
        <v>1296</v>
      </c>
      <c r="G47" s="53">
        <v>1296</v>
      </c>
      <c r="H47" s="53">
        <v>2000</v>
      </c>
      <c r="I47" s="64" t="s">
        <v>149</v>
      </c>
      <c r="J47" s="64">
        <v>42033</v>
      </c>
      <c r="K47" s="37" t="s">
        <v>91</v>
      </c>
      <c r="L47" t="s">
        <v>207</v>
      </c>
    </row>
    <row r="48" spans="1:27" x14ac:dyDescent="0.3">
      <c r="A48" s="35" t="s">
        <v>49</v>
      </c>
      <c r="B48" s="92">
        <v>22101000340109</v>
      </c>
      <c r="C48" s="35" t="s">
        <v>80</v>
      </c>
      <c r="D48" s="54">
        <v>1300</v>
      </c>
      <c r="E48" s="53">
        <v>2400</v>
      </c>
      <c r="F48" s="53">
        <v>1440</v>
      </c>
      <c r="G48" s="53">
        <v>1440</v>
      </c>
      <c r="H48" s="53">
        <v>2400</v>
      </c>
      <c r="I48" s="64" t="s">
        <v>150</v>
      </c>
      <c r="J48" s="64">
        <v>46031</v>
      </c>
      <c r="K48" s="37" t="s">
        <v>91</v>
      </c>
      <c r="L48" t="s">
        <v>245</v>
      </c>
    </row>
    <row r="49" spans="1:19" x14ac:dyDescent="0.3">
      <c r="A49" s="35" t="s">
        <v>358</v>
      </c>
      <c r="B49" s="92">
        <v>22101000340234</v>
      </c>
      <c r="C49" s="35" t="s">
        <v>361</v>
      </c>
      <c r="D49" s="54">
        <v>820</v>
      </c>
      <c r="E49" s="53">
        <v>150</v>
      </c>
      <c r="F49" s="53">
        <v>567</v>
      </c>
      <c r="G49" s="53">
        <v>567</v>
      </c>
      <c r="H49" s="53">
        <v>150</v>
      </c>
      <c r="I49" s="64" t="s">
        <v>151</v>
      </c>
      <c r="J49" s="64">
        <v>47031</v>
      </c>
      <c r="K49" s="84" t="s">
        <v>221</v>
      </c>
      <c r="L49" s="82" t="s">
        <v>222</v>
      </c>
    </row>
    <row r="50" spans="1:19" x14ac:dyDescent="0.3">
      <c r="A50" s="35" t="s">
        <v>127</v>
      </c>
      <c r="B50" s="92">
        <v>22101000340235</v>
      </c>
      <c r="C50" s="35" t="s">
        <v>128</v>
      </c>
      <c r="D50" s="54">
        <v>820</v>
      </c>
      <c r="E50" s="53">
        <v>160</v>
      </c>
      <c r="F50" s="53">
        <v>567</v>
      </c>
      <c r="G50" s="53">
        <v>567</v>
      </c>
      <c r="H50" s="53">
        <v>160</v>
      </c>
      <c r="I50" s="64" t="s">
        <v>152</v>
      </c>
      <c r="J50" s="64">
        <v>42033</v>
      </c>
      <c r="K50" s="35"/>
    </row>
    <row r="51" spans="1:19" ht="15.6" x14ac:dyDescent="0.35">
      <c r="A51" s="35" t="s">
        <v>362</v>
      </c>
      <c r="B51" s="92">
        <v>22101000340005</v>
      </c>
      <c r="C51" s="35" t="s">
        <v>83</v>
      </c>
      <c r="D51" s="54">
        <v>580</v>
      </c>
      <c r="E51" s="55">
        <v>200</v>
      </c>
      <c r="F51" s="53">
        <v>693</v>
      </c>
      <c r="G51" s="53">
        <v>693</v>
      </c>
      <c r="H51" s="53">
        <v>200</v>
      </c>
      <c r="I51" s="64" t="s">
        <v>153</v>
      </c>
      <c r="J51" s="64">
        <v>45031</v>
      </c>
      <c r="K51" s="82" t="s">
        <v>220</v>
      </c>
      <c r="L51" s="82" t="s">
        <v>223</v>
      </c>
      <c r="R51" s="41" t="s">
        <v>97</v>
      </c>
      <c r="S51" s="87" t="s">
        <v>348</v>
      </c>
    </row>
    <row r="52" spans="1:19" ht="15.6" x14ac:dyDescent="0.35">
      <c r="A52" s="35" t="s">
        <v>363</v>
      </c>
      <c r="B52" s="92">
        <v>22101000340006</v>
      </c>
      <c r="C52" s="35" t="s">
        <v>365</v>
      </c>
      <c r="D52" s="54">
        <v>1050</v>
      </c>
      <c r="E52" s="55">
        <v>240</v>
      </c>
      <c r="F52" s="53">
        <v>718</v>
      </c>
      <c r="G52" s="53">
        <v>718</v>
      </c>
      <c r="H52" s="53">
        <v>220</v>
      </c>
      <c r="I52" s="64" t="s">
        <v>154</v>
      </c>
      <c r="J52" s="64">
        <v>46031</v>
      </c>
      <c r="K52" s="82" t="s">
        <v>220</v>
      </c>
      <c r="L52" s="87" t="s">
        <v>311</v>
      </c>
      <c r="R52" s="41" t="s">
        <v>97</v>
      </c>
      <c r="S52" s="87" t="s">
        <v>349</v>
      </c>
    </row>
    <row r="53" spans="1:19" ht="15.6" x14ac:dyDescent="0.35">
      <c r="A53" s="35" t="s">
        <v>129</v>
      </c>
      <c r="B53" s="92">
        <v>22101000340011</v>
      </c>
      <c r="C53" s="35" t="s">
        <v>130</v>
      </c>
      <c r="D53" s="54">
        <v>980</v>
      </c>
      <c r="E53" s="55">
        <v>300</v>
      </c>
      <c r="F53" s="53">
        <v>1033</v>
      </c>
      <c r="G53" s="53">
        <v>1033</v>
      </c>
      <c r="H53" s="53">
        <v>240</v>
      </c>
      <c r="I53" s="64" t="s">
        <v>155</v>
      </c>
      <c r="J53" s="64">
        <v>42031</v>
      </c>
      <c r="R53" s="41" t="s">
        <v>97</v>
      </c>
      <c r="S53" s="87" t="s">
        <v>303</v>
      </c>
    </row>
    <row r="54" spans="1:19" ht="15.6" x14ac:dyDescent="0.35">
      <c r="A54" s="35" t="s">
        <v>364</v>
      </c>
      <c r="B54" s="92">
        <v>22101000340010</v>
      </c>
      <c r="C54" s="35" t="s">
        <v>82</v>
      </c>
      <c r="D54" s="54">
        <v>980</v>
      </c>
      <c r="E54" s="55">
        <v>500</v>
      </c>
      <c r="F54" s="53">
        <v>1033</v>
      </c>
      <c r="G54" s="53">
        <v>1033</v>
      </c>
      <c r="H54" s="53">
        <v>260</v>
      </c>
      <c r="I54" s="64" t="s">
        <v>156</v>
      </c>
      <c r="J54" s="64">
        <v>42031</v>
      </c>
      <c r="K54" s="71" t="s">
        <v>93</v>
      </c>
      <c r="L54" s="87" t="s">
        <v>310</v>
      </c>
      <c r="R54" s="41" t="s">
        <v>97</v>
      </c>
      <c r="S54" s="36" t="s">
        <v>100</v>
      </c>
    </row>
    <row r="55" spans="1:19" ht="15.6" x14ac:dyDescent="0.35">
      <c r="A55" s="35" t="s">
        <v>359</v>
      </c>
      <c r="B55" s="92">
        <v>22101000340236</v>
      </c>
      <c r="C55" s="35" t="s">
        <v>360</v>
      </c>
      <c r="D55" s="54">
        <v>980</v>
      </c>
      <c r="E55" s="55">
        <v>700</v>
      </c>
      <c r="F55" s="53">
        <v>1083</v>
      </c>
      <c r="G55" s="53">
        <v>1083</v>
      </c>
      <c r="H55" s="53">
        <v>270</v>
      </c>
      <c r="I55" s="64" t="s">
        <v>157</v>
      </c>
      <c r="J55" s="64">
        <v>43031</v>
      </c>
      <c r="K55" s="71" t="s">
        <v>93</v>
      </c>
      <c r="L55" s="36" t="s">
        <v>112</v>
      </c>
      <c r="R55" s="41" t="s">
        <v>97</v>
      </c>
      <c r="S55" s="36" t="s">
        <v>102</v>
      </c>
    </row>
    <row r="56" spans="1:19" ht="15.6" x14ac:dyDescent="0.35">
      <c r="A56" s="35" t="s">
        <v>131</v>
      </c>
      <c r="B56" s="92">
        <v>22101000340210</v>
      </c>
      <c r="C56" s="35" t="s">
        <v>132</v>
      </c>
      <c r="D56" s="54">
        <v>810</v>
      </c>
      <c r="E56" s="55">
        <v>200</v>
      </c>
      <c r="F56" s="53">
        <v>630</v>
      </c>
      <c r="G56" s="53">
        <v>630</v>
      </c>
      <c r="H56" s="53">
        <v>200</v>
      </c>
      <c r="I56" s="64" t="s">
        <v>158</v>
      </c>
      <c r="J56" s="64">
        <v>45031</v>
      </c>
      <c r="K56" s="71" t="s">
        <v>93</v>
      </c>
      <c r="L56" t="s">
        <v>208</v>
      </c>
      <c r="R56" s="41" t="s">
        <v>97</v>
      </c>
      <c r="S56" s="36" t="s">
        <v>110</v>
      </c>
    </row>
    <row r="57" spans="1:19" x14ac:dyDescent="0.3">
      <c r="I57" s="64" t="s">
        <v>159</v>
      </c>
      <c r="J57" s="64">
        <v>43033</v>
      </c>
      <c r="K57" s="40" t="s">
        <v>93</v>
      </c>
      <c r="L57" t="s">
        <v>209</v>
      </c>
      <c r="R57" s="41" t="s">
        <v>97</v>
      </c>
      <c r="S57" t="s">
        <v>212</v>
      </c>
    </row>
    <row r="58" spans="1:19" x14ac:dyDescent="0.3">
      <c r="A58" s="35"/>
      <c r="B58" s="51"/>
      <c r="C58" s="35"/>
      <c r="D58" s="54"/>
      <c r="E58" s="53"/>
      <c r="F58" s="53"/>
      <c r="G58" s="53"/>
      <c r="H58" s="53"/>
      <c r="I58" s="64" t="s">
        <v>353</v>
      </c>
      <c r="J58" s="64">
        <v>45031</v>
      </c>
      <c r="K58" s="81" t="s">
        <v>93</v>
      </c>
      <c r="L58" s="82" t="s">
        <v>217</v>
      </c>
      <c r="R58" s="41" t="s">
        <v>97</v>
      </c>
      <c r="S58" t="s">
        <v>213</v>
      </c>
    </row>
    <row r="59" spans="1:19" x14ac:dyDescent="0.3">
      <c r="A59" s="35"/>
      <c r="B59" s="51"/>
      <c r="C59" s="35"/>
      <c r="D59" s="54"/>
      <c r="E59" s="53"/>
      <c r="F59" s="53"/>
      <c r="G59" s="53"/>
      <c r="H59" s="53"/>
      <c r="I59" s="64" t="s">
        <v>160</v>
      </c>
      <c r="J59" s="64">
        <v>42033</v>
      </c>
      <c r="K59" s="81" t="s">
        <v>93</v>
      </c>
      <c r="L59" s="82" t="s">
        <v>218</v>
      </c>
      <c r="R59" s="41" t="s">
        <v>97</v>
      </c>
      <c r="S59" s="82" t="s">
        <v>219</v>
      </c>
    </row>
    <row r="60" spans="1:19" x14ac:dyDescent="0.3">
      <c r="A60" s="35"/>
      <c r="B60" s="51"/>
      <c r="C60" s="35"/>
      <c r="D60" s="54"/>
      <c r="E60" s="53"/>
      <c r="F60" s="53"/>
      <c r="G60" s="53"/>
      <c r="H60" s="53"/>
      <c r="I60" s="64" t="s">
        <v>161</v>
      </c>
      <c r="J60" s="64">
        <v>40270</v>
      </c>
      <c r="K60" s="86" t="s">
        <v>93</v>
      </c>
      <c r="L60" s="86" t="s">
        <v>230</v>
      </c>
      <c r="R60" s="41" t="s">
        <v>97</v>
      </c>
      <c r="S60" s="87" t="s">
        <v>227</v>
      </c>
    </row>
    <row r="61" spans="1:19" x14ac:dyDescent="0.3">
      <c r="A61" s="35"/>
      <c r="B61" s="56"/>
      <c r="C61" s="35"/>
      <c r="D61" s="54"/>
      <c r="E61" s="53"/>
      <c r="F61" s="53"/>
      <c r="G61" s="53"/>
      <c r="H61" s="53"/>
      <c r="I61" s="64" t="s">
        <v>162</v>
      </c>
      <c r="J61" s="64">
        <v>40220</v>
      </c>
      <c r="K61" s="86" t="s">
        <v>93</v>
      </c>
      <c r="L61" s="86" t="s">
        <v>231</v>
      </c>
      <c r="R61" s="41" t="s">
        <v>97</v>
      </c>
      <c r="S61" s="87" t="s">
        <v>228</v>
      </c>
    </row>
    <row r="62" spans="1:19" ht="15.6" x14ac:dyDescent="0.35">
      <c r="A62" s="35"/>
      <c r="B62" s="51"/>
      <c r="C62" s="35"/>
      <c r="D62" s="54"/>
      <c r="E62" s="55"/>
      <c r="F62" s="55"/>
      <c r="G62" s="55"/>
      <c r="H62" s="55"/>
      <c r="I62" s="64" t="s">
        <v>163</v>
      </c>
      <c r="J62" s="64">
        <v>43033</v>
      </c>
      <c r="K62" s="86" t="s">
        <v>93</v>
      </c>
      <c r="L62" s="86" t="s">
        <v>267</v>
      </c>
      <c r="R62" s="41" t="s">
        <v>97</v>
      </c>
      <c r="S62" s="87" t="s">
        <v>229</v>
      </c>
    </row>
    <row r="63" spans="1:19" ht="15.6" x14ac:dyDescent="0.35">
      <c r="A63" s="35"/>
      <c r="B63" s="51"/>
      <c r="C63" s="35"/>
      <c r="D63" s="54"/>
      <c r="E63" s="55"/>
      <c r="F63" s="55"/>
      <c r="G63" s="55"/>
      <c r="H63" s="55"/>
      <c r="I63" s="64" t="s">
        <v>164</v>
      </c>
      <c r="J63" s="64">
        <v>46031</v>
      </c>
      <c r="K63" s="86" t="s">
        <v>93</v>
      </c>
      <c r="L63" s="86" t="s">
        <v>268</v>
      </c>
      <c r="R63" s="41" t="s">
        <v>97</v>
      </c>
      <c r="S63" s="87" t="s">
        <v>246</v>
      </c>
    </row>
    <row r="64" spans="1:19" x14ac:dyDescent="0.3">
      <c r="I64" s="64" t="s">
        <v>165</v>
      </c>
      <c r="J64" s="64">
        <v>43031</v>
      </c>
      <c r="K64" s="86" t="s">
        <v>93</v>
      </c>
      <c r="L64" s="87" t="s">
        <v>297</v>
      </c>
      <c r="R64" s="41" t="s">
        <v>97</v>
      </c>
      <c r="S64" s="87" t="s">
        <v>247</v>
      </c>
    </row>
    <row r="65" spans="2:19" x14ac:dyDescent="0.3">
      <c r="I65" s="64" t="s">
        <v>166</v>
      </c>
      <c r="J65" s="64">
        <v>45031</v>
      </c>
      <c r="R65" s="41" t="s">
        <v>97</v>
      </c>
      <c r="S65" s="87" t="s">
        <v>262</v>
      </c>
    </row>
    <row r="66" spans="2:19" x14ac:dyDescent="0.3">
      <c r="I66" s="64" t="s">
        <v>167</v>
      </c>
      <c r="J66" s="64">
        <v>42031</v>
      </c>
      <c r="K66" s="87" t="s">
        <v>234</v>
      </c>
      <c r="L66" s="87" t="s">
        <v>241</v>
      </c>
      <c r="R66" s="41" t="s">
        <v>97</v>
      </c>
      <c r="S66" s="87" t="s">
        <v>261</v>
      </c>
    </row>
    <row r="67" spans="2:19" x14ac:dyDescent="0.3">
      <c r="I67" s="64" t="s">
        <v>168</v>
      </c>
      <c r="J67" s="64">
        <v>47031</v>
      </c>
      <c r="K67" s="87" t="s">
        <v>234</v>
      </c>
      <c r="L67" s="87" t="s">
        <v>286</v>
      </c>
      <c r="R67" s="41" t="s">
        <v>97</v>
      </c>
      <c r="S67" s="87" t="s">
        <v>278</v>
      </c>
    </row>
    <row r="68" spans="2:19" x14ac:dyDescent="0.3">
      <c r="I68" s="64" t="s">
        <v>169</v>
      </c>
      <c r="J68" s="64">
        <v>42033</v>
      </c>
      <c r="K68" s="87"/>
      <c r="L68" s="87"/>
      <c r="R68" s="41" t="s">
        <v>97</v>
      </c>
      <c r="S68" s="87" t="s">
        <v>276</v>
      </c>
    </row>
    <row r="69" spans="2:19" x14ac:dyDescent="0.3">
      <c r="I69" s="64" t="s">
        <v>170</v>
      </c>
      <c r="J69" s="64">
        <v>43033</v>
      </c>
      <c r="K69" s="87"/>
      <c r="L69" s="87"/>
      <c r="R69" s="41" t="s">
        <v>97</v>
      </c>
      <c r="S69" s="87" t="s">
        <v>277</v>
      </c>
    </row>
    <row r="70" spans="2:19" x14ac:dyDescent="0.3">
      <c r="I70" s="64" t="s">
        <v>171</v>
      </c>
      <c r="J70" s="64">
        <v>45031</v>
      </c>
      <c r="K70" s="87"/>
      <c r="L70" s="87"/>
      <c r="R70" s="41" t="s">
        <v>97</v>
      </c>
      <c r="S70" s="87" t="s">
        <v>291</v>
      </c>
    </row>
    <row r="71" spans="2:19" x14ac:dyDescent="0.3">
      <c r="I71" s="64" t="s">
        <v>172</v>
      </c>
      <c r="J71" s="64">
        <v>46031</v>
      </c>
      <c r="K71" s="87" t="s">
        <v>235</v>
      </c>
      <c r="L71" s="87" t="s">
        <v>243</v>
      </c>
    </row>
    <row r="72" spans="2:19" x14ac:dyDescent="0.3">
      <c r="I72" s="64" t="s">
        <v>173</v>
      </c>
      <c r="J72" s="64">
        <v>43036</v>
      </c>
      <c r="K72" s="87" t="s">
        <v>235</v>
      </c>
      <c r="L72" s="87" t="s">
        <v>298</v>
      </c>
      <c r="R72" t="s">
        <v>263</v>
      </c>
      <c r="S72" s="41" t="s">
        <v>269</v>
      </c>
    </row>
    <row r="73" spans="2:19" x14ac:dyDescent="0.3">
      <c r="I73" s="64" t="s">
        <v>174</v>
      </c>
      <c r="J73" s="64">
        <v>42033</v>
      </c>
      <c r="R73" t="s">
        <v>263</v>
      </c>
      <c r="S73" s="41" t="s">
        <v>270</v>
      </c>
    </row>
    <row r="74" spans="2:19" x14ac:dyDescent="0.3">
      <c r="I74" s="64" t="s">
        <v>175</v>
      </c>
      <c r="J74" s="64">
        <v>45032</v>
      </c>
      <c r="K74" s="87" t="s">
        <v>236</v>
      </c>
      <c r="L74" s="87" t="s">
        <v>244</v>
      </c>
      <c r="R74" t="s">
        <v>263</v>
      </c>
      <c r="S74" s="87" t="s">
        <v>341</v>
      </c>
    </row>
    <row r="75" spans="2:19" x14ac:dyDescent="0.3">
      <c r="I75" s="64" t="s">
        <v>176</v>
      </c>
      <c r="J75" s="64">
        <v>47031</v>
      </c>
      <c r="R75" t="s">
        <v>263</v>
      </c>
      <c r="S75" s="87" t="s">
        <v>342</v>
      </c>
    </row>
    <row r="76" spans="2:19" x14ac:dyDescent="0.3">
      <c r="I76" s="64" t="s">
        <v>177</v>
      </c>
      <c r="J76" s="64">
        <v>47031</v>
      </c>
    </row>
    <row r="77" spans="2:19" x14ac:dyDescent="0.3">
      <c r="I77" s="64" t="s">
        <v>178</v>
      </c>
      <c r="J77" s="64">
        <v>42031</v>
      </c>
    </row>
    <row r="78" spans="2:19" x14ac:dyDescent="0.3">
      <c r="B78" s="35"/>
      <c r="I78" s="64" t="s">
        <v>179</v>
      </c>
      <c r="J78" s="64">
        <v>43033</v>
      </c>
      <c r="K78" s="87" t="s">
        <v>248</v>
      </c>
      <c r="L78" s="87" t="s">
        <v>249</v>
      </c>
    </row>
    <row r="79" spans="2:19" x14ac:dyDescent="0.3">
      <c r="I79" s="64" t="s">
        <v>180</v>
      </c>
      <c r="J79" s="64">
        <v>42031</v>
      </c>
      <c r="K79" s="87" t="s">
        <v>248</v>
      </c>
      <c r="L79" s="87" t="s">
        <v>250</v>
      </c>
      <c r="R79" t="s">
        <v>274</v>
      </c>
      <c r="S79" s="87" t="s">
        <v>280</v>
      </c>
    </row>
    <row r="80" spans="2:19" x14ac:dyDescent="0.3">
      <c r="I80" s="64" t="s">
        <v>181</v>
      </c>
      <c r="J80" s="64">
        <v>43031</v>
      </c>
      <c r="K80" s="87"/>
      <c r="S80" s="87"/>
    </row>
    <row r="81" spans="9:19" x14ac:dyDescent="0.3">
      <c r="I81" s="64" t="s">
        <v>182</v>
      </c>
      <c r="J81" s="65">
        <v>45031</v>
      </c>
      <c r="S81" s="87"/>
    </row>
    <row r="82" spans="9:19" x14ac:dyDescent="0.3">
      <c r="I82" s="64" t="s">
        <v>183</v>
      </c>
      <c r="J82" s="65">
        <v>47031</v>
      </c>
      <c r="S82" s="87"/>
    </row>
    <row r="83" spans="9:19" x14ac:dyDescent="0.3">
      <c r="I83" s="64" t="s">
        <v>184</v>
      </c>
      <c r="J83" s="65">
        <v>45031</v>
      </c>
      <c r="K83" s="87" t="s">
        <v>251</v>
      </c>
      <c r="L83" s="87" t="s">
        <v>252</v>
      </c>
      <c r="S83" s="87"/>
    </row>
    <row r="84" spans="9:19" x14ac:dyDescent="0.3">
      <c r="I84" s="64" t="s">
        <v>185</v>
      </c>
      <c r="J84" s="65">
        <v>45031</v>
      </c>
      <c r="K84" s="87" t="s">
        <v>251</v>
      </c>
      <c r="L84" s="87" t="s">
        <v>293</v>
      </c>
      <c r="S84" s="87"/>
    </row>
    <row r="85" spans="9:19" x14ac:dyDescent="0.3">
      <c r="I85" s="64" t="s">
        <v>186</v>
      </c>
      <c r="J85" s="65">
        <v>43031</v>
      </c>
      <c r="S85" s="87"/>
    </row>
    <row r="86" spans="9:19" x14ac:dyDescent="0.3">
      <c r="I86" s="64" t="s">
        <v>187</v>
      </c>
      <c r="J86" s="65">
        <v>40250</v>
      </c>
      <c r="S86" s="87"/>
    </row>
    <row r="87" spans="9:19" x14ac:dyDescent="0.3">
      <c r="I87" s="64" t="s">
        <v>188</v>
      </c>
      <c r="J87" s="65">
        <v>46031</v>
      </c>
      <c r="K87" s="87" t="s">
        <v>253</v>
      </c>
      <c r="L87" s="87" t="s">
        <v>254</v>
      </c>
      <c r="R87" t="s">
        <v>273</v>
      </c>
      <c r="S87" s="87" t="s">
        <v>281</v>
      </c>
    </row>
    <row r="88" spans="9:19" x14ac:dyDescent="0.3">
      <c r="I88" s="64" t="s">
        <v>189</v>
      </c>
      <c r="J88" s="65">
        <v>46031</v>
      </c>
      <c r="S88" s="87"/>
    </row>
    <row r="89" spans="9:19" x14ac:dyDescent="0.3">
      <c r="I89" s="64" t="s">
        <v>190</v>
      </c>
      <c r="J89" s="65">
        <v>46031</v>
      </c>
      <c r="S89" s="87"/>
    </row>
    <row r="90" spans="9:19" x14ac:dyDescent="0.3">
      <c r="I90" s="64" t="s">
        <v>191</v>
      </c>
      <c r="J90" s="65">
        <v>45031</v>
      </c>
      <c r="S90" s="87"/>
    </row>
    <row r="91" spans="9:19" x14ac:dyDescent="0.3">
      <c r="I91" s="66" t="s">
        <v>192</v>
      </c>
      <c r="S91" s="87"/>
    </row>
    <row r="92" spans="9:19" x14ac:dyDescent="0.3">
      <c r="S92" s="87"/>
    </row>
    <row r="93" spans="9:19" x14ac:dyDescent="0.3">
      <c r="S93" s="87"/>
    </row>
    <row r="94" spans="9:19" x14ac:dyDescent="0.3">
      <c r="K94" s="87" t="s">
        <v>256</v>
      </c>
      <c r="L94" s="87" t="s">
        <v>257</v>
      </c>
      <c r="R94" t="s">
        <v>275</v>
      </c>
      <c r="S94" s="87" t="s">
        <v>282</v>
      </c>
    </row>
    <row r="95" spans="9:19" x14ac:dyDescent="0.3">
      <c r="K95" s="87"/>
      <c r="L95" s="87"/>
      <c r="R95" t="s">
        <v>275</v>
      </c>
      <c r="S95" s="91" t="s">
        <v>288</v>
      </c>
    </row>
    <row r="96" spans="9:19" x14ac:dyDescent="0.3">
      <c r="K96" s="87"/>
      <c r="L96" s="87"/>
      <c r="S96" s="87"/>
    </row>
    <row r="97" spans="9:19" x14ac:dyDescent="0.3">
      <c r="K97" s="87" t="s">
        <v>238</v>
      </c>
      <c r="L97" s="87" t="s">
        <v>347</v>
      </c>
      <c r="S97" s="87"/>
    </row>
    <row r="98" spans="9:19" x14ac:dyDescent="0.3">
      <c r="K98" s="87" t="s">
        <v>238</v>
      </c>
      <c r="L98" s="87" t="s">
        <v>300</v>
      </c>
      <c r="S98" s="87"/>
    </row>
    <row r="99" spans="9:19" x14ac:dyDescent="0.3">
      <c r="K99" s="87" t="s">
        <v>238</v>
      </c>
      <c r="L99" s="87" t="s">
        <v>242</v>
      </c>
    </row>
    <row r="100" spans="9:19" x14ac:dyDescent="0.3">
      <c r="K100" s="87" t="s">
        <v>238</v>
      </c>
      <c r="L100" s="87" t="s">
        <v>255</v>
      </c>
    </row>
    <row r="102" spans="9:19" x14ac:dyDescent="0.3">
      <c r="R102" t="s">
        <v>193</v>
      </c>
      <c r="S102" s="87" t="s">
        <v>283</v>
      </c>
    </row>
    <row r="103" spans="9:19" x14ac:dyDescent="0.3">
      <c r="R103" t="s">
        <v>193</v>
      </c>
      <c r="S103" s="87" t="s">
        <v>304</v>
      </c>
    </row>
    <row r="107" spans="9:19" x14ac:dyDescent="0.3">
      <c r="K107" s="35" t="s">
        <v>194</v>
      </c>
      <c r="L107" s="87" t="s">
        <v>343</v>
      </c>
    </row>
    <row r="108" spans="9:19" x14ac:dyDescent="0.3">
      <c r="I108" s="35"/>
      <c r="K108" s="35" t="s">
        <v>194</v>
      </c>
      <c r="L108" s="87" t="s">
        <v>344</v>
      </c>
    </row>
    <row r="109" spans="9:19" x14ac:dyDescent="0.3">
      <c r="K109" s="35" t="s">
        <v>194</v>
      </c>
      <c r="L109" t="s">
        <v>210</v>
      </c>
    </row>
    <row r="118" spans="11:11" x14ac:dyDescent="0.3">
      <c r="K118" s="35" t="s">
        <v>17</v>
      </c>
    </row>
    <row r="119" spans="11:11" x14ac:dyDescent="0.3">
      <c r="K119" t="s">
        <v>336</v>
      </c>
    </row>
    <row r="120" spans="11:11" x14ac:dyDescent="0.3">
      <c r="K120" t="s">
        <v>87</v>
      </c>
    </row>
    <row r="121" spans="11:11" x14ac:dyDescent="0.3">
      <c r="K121" t="s">
        <v>392</v>
      </c>
    </row>
    <row r="122" spans="11:11" x14ac:dyDescent="0.3">
      <c r="K122" t="s">
        <v>314</v>
      </c>
    </row>
    <row r="123" spans="11:11" x14ac:dyDescent="0.3">
      <c r="K123" t="s">
        <v>193</v>
      </c>
    </row>
    <row r="124" spans="11:11" x14ac:dyDescent="0.3">
      <c r="K124" t="s">
        <v>315</v>
      </c>
    </row>
    <row r="125" spans="11:11" x14ac:dyDescent="0.3">
      <c r="K125" t="s">
        <v>88</v>
      </c>
    </row>
    <row r="126" spans="11:11" x14ac:dyDescent="0.3">
      <c r="K126" t="s">
        <v>256</v>
      </c>
    </row>
    <row r="127" spans="11:11" x14ac:dyDescent="0.3">
      <c r="K127" t="s">
        <v>89</v>
      </c>
    </row>
    <row r="128" spans="11:11" x14ac:dyDescent="0.3">
      <c r="K128" t="s">
        <v>253</v>
      </c>
    </row>
    <row r="129" spans="9:11" x14ac:dyDescent="0.3">
      <c r="K129" t="s">
        <v>90</v>
      </c>
    </row>
    <row r="130" spans="9:11" x14ac:dyDescent="0.3">
      <c r="K130" t="s">
        <v>273</v>
      </c>
    </row>
    <row r="131" spans="9:11" x14ac:dyDescent="0.3">
      <c r="K131" t="s">
        <v>357</v>
      </c>
    </row>
    <row r="132" spans="9:11" x14ac:dyDescent="0.3">
      <c r="K132" t="s">
        <v>316</v>
      </c>
    </row>
    <row r="133" spans="9:11" x14ac:dyDescent="0.3">
      <c r="K133" t="s">
        <v>91</v>
      </c>
    </row>
    <row r="134" spans="9:11" x14ac:dyDescent="0.3">
      <c r="K134" t="s">
        <v>317</v>
      </c>
    </row>
    <row r="135" spans="9:11" x14ac:dyDescent="0.3">
      <c r="I135" s="35"/>
      <c r="K135" t="s">
        <v>251</v>
      </c>
    </row>
    <row r="136" spans="9:11" x14ac:dyDescent="0.3">
      <c r="K136" t="s">
        <v>92</v>
      </c>
    </row>
    <row r="137" spans="9:11" x14ac:dyDescent="0.3">
      <c r="K137" t="s">
        <v>318</v>
      </c>
    </row>
    <row r="138" spans="9:11" x14ac:dyDescent="0.3">
      <c r="K138" t="s">
        <v>319</v>
      </c>
    </row>
    <row r="139" spans="9:11" x14ac:dyDescent="0.3">
      <c r="K139" t="s">
        <v>274</v>
      </c>
    </row>
    <row r="140" spans="9:11" x14ac:dyDescent="0.3">
      <c r="K140" t="s">
        <v>320</v>
      </c>
    </row>
    <row r="141" spans="9:11" x14ac:dyDescent="0.3">
      <c r="K141" t="s">
        <v>321</v>
      </c>
    </row>
    <row r="142" spans="9:11" x14ac:dyDescent="0.3">
      <c r="K142" t="s">
        <v>263</v>
      </c>
    </row>
    <row r="143" spans="9:11" x14ac:dyDescent="0.3">
      <c r="K143" t="s">
        <v>322</v>
      </c>
    </row>
    <row r="144" spans="9:11" x14ac:dyDescent="0.3">
      <c r="K144" t="s">
        <v>240</v>
      </c>
    </row>
    <row r="145" spans="11:11" x14ac:dyDescent="0.3">
      <c r="K145" t="s">
        <v>312</v>
      </c>
    </row>
    <row r="146" spans="11:11" x14ac:dyDescent="0.3">
      <c r="K146" s="35" t="s">
        <v>355</v>
      </c>
    </row>
    <row r="147" spans="11:11" x14ac:dyDescent="0.3">
      <c r="K147" t="s">
        <v>93</v>
      </c>
    </row>
    <row r="148" spans="11:11" x14ac:dyDescent="0.3">
      <c r="K148" t="s">
        <v>323</v>
      </c>
    </row>
    <row r="149" spans="11:11" x14ac:dyDescent="0.3">
      <c r="K149" t="s">
        <v>239</v>
      </c>
    </row>
    <row r="150" spans="11:11" x14ac:dyDescent="0.3">
      <c r="K150" t="s">
        <v>324</v>
      </c>
    </row>
    <row r="151" spans="11:11" x14ac:dyDescent="0.3">
      <c r="K151" t="s">
        <v>325</v>
      </c>
    </row>
    <row r="152" spans="11:11" x14ac:dyDescent="0.3">
      <c r="K152" t="s">
        <v>326</v>
      </c>
    </row>
    <row r="153" spans="11:11" x14ac:dyDescent="0.3">
      <c r="K153" t="s">
        <v>248</v>
      </c>
    </row>
    <row r="154" spans="11:11" x14ac:dyDescent="0.3">
      <c r="K154" t="s">
        <v>389</v>
      </c>
    </row>
    <row r="155" spans="11:11" x14ac:dyDescent="0.3">
      <c r="K155" t="s">
        <v>275</v>
      </c>
    </row>
    <row r="156" spans="11:11" x14ac:dyDescent="0.3">
      <c r="K156" t="s">
        <v>327</v>
      </c>
    </row>
    <row r="157" spans="11:11" x14ac:dyDescent="0.3">
      <c r="K157" t="s">
        <v>328</v>
      </c>
    </row>
    <row r="158" spans="11:11" x14ac:dyDescent="0.3">
      <c r="K158" t="s">
        <v>366</v>
      </c>
    </row>
    <row r="159" spans="11:11" x14ac:dyDescent="0.3">
      <c r="K159" t="s">
        <v>94</v>
      </c>
    </row>
    <row r="160" spans="11:11" x14ac:dyDescent="0.3">
      <c r="K160" t="s">
        <v>390</v>
      </c>
    </row>
    <row r="161" spans="11:11" x14ac:dyDescent="0.3">
      <c r="K161" t="s">
        <v>221</v>
      </c>
    </row>
    <row r="162" spans="11:11" x14ac:dyDescent="0.3">
      <c r="K162" t="s">
        <v>367</v>
      </c>
    </row>
    <row r="163" spans="11:11" x14ac:dyDescent="0.3">
      <c r="K163" t="s">
        <v>329</v>
      </c>
    </row>
    <row r="164" spans="11:11" x14ac:dyDescent="0.3">
      <c r="K164" t="s">
        <v>330</v>
      </c>
    </row>
    <row r="165" spans="11:11" x14ac:dyDescent="0.3">
      <c r="K165" t="s">
        <v>375</v>
      </c>
    </row>
    <row r="166" spans="11:11" x14ac:dyDescent="0.3">
      <c r="K166" t="s">
        <v>332</v>
      </c>
    </row>
    <row r="167" spans="11:11" x14ac:dyDescent="0.3">
      <c r="K167" t="s">
        <v>376</v>
      </c>
    </row>
    <row r="168" spans="11:11" x14ac:dyDescent="0.3">
      <c r="K168" t="s">
        <v>356</v>
      </c>
    </row>
    <row r="169" spans="11:11" x14ac:dyDescent="0.3">
      <c r="K169" t="s">
        <v>331</v>
      </c>
    </row>
    <row r="170" spans="11:11" x14ac:dyDescent="0.3">
      <c r="K170" t="s">
        <v>333</v>
      </c>
    </row>
    <row r="171" spans="11:11" x14ac:dyDescent="0.3">
      <c r="K171" t="s">
        <v>95</v>
      </c>
    </row>
    <row r="172" spans="11:11" x14ac:dyDescent="0.3">
      <c r="K172" t="s">
        <v>238</v>
      </c>
    </row>
    <row r="173" spans="11:11" x14ac:dyDescent="0.3">
      <c r="K173" t="s">
        <v>237</v>
      </c>
    </row>
    <row r="174" spans="11:11" x14ac:dyDescent="0.3">
      <c r="K174" t="s">
        <v>96</v>
      </c>
    </row>
    <row r="175" spans="11:11" x14ac:dyDescent="0.3">
      <c r="K175" t="s">
        <v>313</v>
      </c>
    </row>
    <row r="176" spans="11:11" x14ac:dyDescent="0.3">
      <c r="K176" t="s">
        <v>97</v>
      </c>
    </row>
    <row r="177" spans="11:11" x14ac:dyDescent="0.3">
      <c r="K177" t="s">
        <v>334</v>
      </c>
    </row>
    <row r="178" spans="11:11" x14ac:dyDescent="0.3">
      <c r="K178" t="s">
        <v>335</v>
      </c>
    </row>
  </sheetData>
  <autoFilter ref="K118:K175" xr:uid="{00000000-0001-0000-0200-000000000000}">
    <sortState xmlns:xlrd2="http://schemas.microsoft.com/office/spreadsheetml/2017/richdata2" ref="K119:K178">
      <sortCondition ref="K118:K175"/>
    </sortState>
  </autoFilter>
  <phoneticPr fontId="24" type="noConversion"/>
  <dataValidations count="1">
    <dataValidation type="list" allowBlank="1" showInputMessage="1" showErrorMessage="1" sqref="J18" xr:uid="{00000000-0002-0000-0200-000000000000}">
      <formula1>$A$10:$A$12</formula1>
    </dataValidation>
  </dataValidations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b802f925-58db-45de-821f-39d58734365c}" enabled="1" method="Privileged" siteId="{ea88e983-d65a-47b3-adb4-3e1c6d2110d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30</vt:i4>
      </vt:variant>
    </vt:vector>
  </HeadingPairs>
  <TitlesOfParts>
    <vt:vector size="33" baseType="lpstr">
      <vt:lpstr>GM aktas</vt:lpstr>
      <vt:lpstr>Suvestine</vt:lpstr>
      <vt:lpstr>darbinis</vt:lpstr>
      <vt:lpstr>AnykščiųenergetinėstatybaUAB</vt:lpstr>
      <vt:lpstr>ApšvietimasUAB</vt:lpstr>
      <vt:lpstr>ATPBalticUAB</vt:lpstr>
      <vt:lpstr>BosletaUAB</vt:lpstr>
      <vt:lpstr>ElektrairCoUAB</vt:lpstr>
      <vt:lpstr>ElektraUAB</vt:lpstr>
      <vt:lpstr>ElektrifikacijosdarbaiUAB</vt:lpstr>
      <vt:lpstr>ElektrifikacijospaslaugosUAB</vt:lpstr>
      <vt:lpstr>ElektromontuotojasUAB</vt:lpstr>
      <vt:lpstr>ElektrospajėgosUAB</vt:lpstr>
      <vt:lpstr>ElektrostinklasUAB</vt:lpstr>
      <vt:lpstr>ElektrovoltasUAB</vt:lpstr>
      <vt:lpstr>ElmovaUAB</vt:lpstr>
      <vt:lpstr>EnergetikosrangaUAB</vt:lpstr>
      <vt:lpstr>EnergikaUAB</vt:lpstr>
      <vt:lpstr>EnergoLTUAB</vt:lpstr>
      <vt:lpstr>EnergostatikaUAB</vt:lpstr>
      <vt:lpstr>EXTOUAB</vt:lpstr>
      <vt:lpstr>FisantaUAB</vt:lpstr>
      <vt:lpstr>IndastrusUAB</vt:lpstr>
      <vt:lpstr>KlaipėdosenergetikaAB</vt:lpstr>
      <vt:lpstr>KugetaUAB</vt:lpstr>
      <vt:lpstr>Rangovas</vt:lpstr>
      <vt:lpstr>Remontas</vt:lpstr>
      <vt:lpstr>Techninis</vt:lpstr>
      <vt:lpstr>TETASUAB</vt:lpstr>
      <vt:lpstr>VademaUAB</vt:lpstr>
      <vt:lpstr>VakarųenergetikaUAB</vt:lpstr>
      <vt:lpstr>VilniausenergetinėstatybaAB</vt:lpstr>
      <vt:lpstr>VytritaUAB</vt:lpstr>
    </vt:vector>
  </TitlesOfParts>
  <Company>UAB 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Raimonda Banytė</dc:creator>
  <cp:lastModifiedBy>Vitalij Machlinec</cp:lastModifiedBy>
  <cp:lastPrinted>2019-06-18T19:53:48Z</cp:lastPrinted>
  <dcterms:created xsi:type="dcterms:W3CDTF">2019-04-29T10:47:53Z</dcterms:created>
  <dcterms:modified xsi:type="dcterms:W3CDTF">2026-07-09T06:25:43Z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20c693d-44b7-4e16-b3dd-4fcd87401cf5_Enabled">
    <vt:lpwstr>True</vt:lpwstr>
  </property>
  <property fmtid="{D5CDD505-2E9C-101B-9397-08002B2CF9AE}" pid="3" name="MSIP_Label_320c693d-44b7-4e16-b3dd-4fcd87401cf5_SiteId">
    <vt:lpwstr>ea88e983-d65a-47b3-adb4-3e1c6d2110d2</vt:lpwstr>
  </property>
  <property fmtid="{D5CDD505-2E9C-101B-9397-08002B2CF9AE}" pid="4" name="MSIP_Label_320c693d-44b7-4e16-b3dd-4fcd87401cf5_Owner">
    <vt:lpwstr>Raimonda.Banyte@eso.lt</vt:lpwstr>
  </property>
  <property fmtid="{D5CDD505-2E9C-101B-9397-08002B2CF9AE}" pid="5" name="MSIP_Label_320c693d-44b7-4e16-b3dd-4fcd87401cf5_SetDate">
    <vt:lpwstr>2019-06-18T20:14:17.9435646Z</vt:lpwstr>
  </property>
  <property fmtid="{D5CDD505-2E9C-101B-9397-08002B2CF9AE}" pid="6" name="MSIP_Label_320c693d-44b7-4e16-b3dd-4fcd87401cf5_Name">
    <vt:lpwstr>Viešo naudojimo</vt:lpwstr>
  </property>
  <property fmtid="{D5CDD505-2E9C-101B-9397-08002B2CF9AE}" pid="7" name="MSIP_Label_320c693d-44b7-4e16-b3dd-4fcd87401cf5_Application">
    <vt:lpwstr>Microsoft Azure Information Protection</vt:lpwstr>
  </property>
  <property fmtid="{D5CDD505-2E9C-101B-9397-08002B2CF9AE}" pid="8" name="MSIP_Label_320c693d-44b7-4e16-b3dd-4fcd87401cf5_ActionId">
    <vt:lpwstr>275444d4-cefc-4ce8-9a1e-6f0d43292fe7</vt:lpwstr>
  </property>
  <property fmtid="{D5CDD505-2E9C-101B-9397-08002B2CF9AE}" pid="9" name="MSIP_Label_320c693d-44b7-4e16-b3dd-4fcd87401cf5_Extended_MSFT_Method">
    <vt:lpwstr>Manual</vt:lpwstr>
  </property>
  <property fmtid="{D5CDD505-2E9C-101B-9397-08002B2CF9AE}" pid="10" name="MSIP_Label_190751af-2442-49a7-b7b9-9f0bcce858c9_Enabled">
    <vt:lpwstr>true</vt:lpwstr>
  </property>
  <property fmtid="{D5CDD505-2E9C-101B-9397-08002B2CF9AE}" pid="11" name="MSIP_Label_190751af-2442-49a7-b7b9-9f0bcce858c9_SetDate">
    <vt:lpwstr>2021-10-19T11:50:24Z</vt:lpwstr>
  </property>
  <property fmtid="{D5CDD505-2E9C-101B-9397-08002B2CF9AE}" pid="12" name="MSIP_Label_190751af-2442-49a7-b7b9-9f0bcce858c9_Method">
    <vt:lpwstr>Privileged</vt:lpwstr>
  </property>
  <property fmtid="{D5CDD505-2E9C-101B-9397-08002B2CF9AE}" pid="13" name="MSIP_Label_190751af-2442-49a7-b7b9-9f0bcce858c9_Name">
    <vt:lpwstr>Vidaus dokumentai</vt:lpwstr>
  </property>
  <property fmtid="{D5CDD505-2E9C-101B-9397-08002B2CF9AE}" pid="14" name="MSIP_Label_190751af-2442-49a7-b7b9-9f0bcce858c9_SiteId">
    <vt:lpwstr>ea88e983-d65a-47b3-adb4-3e1c6d2110d2</vt:lpwstr>
  </property>
  <property fmtid="{D5CDD505-2E9C-101B-9397-08002B2CF9AE}" pid="15" name="MSIP_Label_190751af-2442-49a7-b7b9-9f0bcce858c9_ActionId">
    <vt:lpwstr>275444d4-cefc-4ce8-9a1e-6f0d43292fe7</vt:lpwstr>
  </property>
  <property fmtid="{D5CDD505-2E9C-101B-9397-08002B2CF9AE}" pid="16" name="MSIP_Label_190751af-2442-49a7-b7b9-9f0bcce858c9_ContentBits">
    <vt:lpwstr>0</vt:lpwstr>
  </property>
</Properties>
</file>